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hidePivotFieldList="1" autoCompressPictures="0"/>
  <bookViews>
    <workbookView xWindow="0" yWindow="0" windowWidth="15576" windowHeight="12504" tabRatio="586" activeTab="1"/>
  </bookViews>
  <sheets>
    <sheet name="1. Change Log" sheetId="5" r:id="rId1"/>
    <sheet name="2. Satellites input" sheetId="1" r:id="rId2"/>
    <sheet name="3. EarthStations input" sheetId="2" r:id="rId3"/>
    <sheet name="Input NASA" sheetId="24" state="hidden" r:id="rId4"/>
    <sheet name="4. Satellites inactive" sheetId="3" r:id="rId5"/>
    <sheet name="5. Useful Links" sheetId="7" r:id="rId6"/>
    <sheet name="AUXILIARY Satellite Statistics" sheetId="19" state="hidden" r:id="rId7"/>
    <sheet name="sat-A" sheetId="27" state="hidden" r:id="rId8"/>
    <sheet name="sat-B" sheetId="28" state="hidden" r:id="rId9"/>
    <sheet name="6. EarthStations Statistics" sheetId="8" state="hidden" r:id="rId10"/>
    <sheet name="old" sheetId="4" state="hidden" r:id="rId11"/>
    <sheet name="ITU QUERY" sheetId="25" state="hidden" r:id="rId12"/>
    <sheet name="launches 2014-15" sheetId="30" r:id="rId13"/>
    <sheet name="Sheet3" sheetId="31" r:id="rId14"/>
  </sheets>
  <definedNames>
    <definedName name="_xlnm._FilterDatabase" localSheetId="1" hidden="1">'2. Satellites input'!$A$12:$AG$375</definedName>
    <definedName name="_xlnm._FilterDatabase" localSheetId="2" hidden="1">'3. EarthStations input'!$A$10:$AQ$317</definedName>
    <definedName name="_xlnm._FilterDatabase" localSheetId="3" hidden="1">'Input NASA'!$A$1:$P$272</definedName>
    <definedName name="_xlnm._FilterDatabase" localSheetId="10" hidden="1">old!$B$2:$D$174</definedName>
    <definedName name="ALLSATS">'2. Satellites input'!$A$12:$AE$375</definedName>
    <definedName name="Excel_BuiltIn_Print_Area" localSheetId="3">'Input NASA'!$A$1:$I$272</definedName>
    <definedName name="Excel_BuiltIn_Print_Titles" localSheetId="3">'Input NASA'!$A$1:$IO$1</definedName>
    <definedName name="_xlnm.Print_Area" localSheetId="1">'2. Satellites input'!$A$7:$AG$396</definedName>
    <definedName name="_xlnm.Print_Area" localSheetId="2">'3. EarthStations input'!$A$10:$R$158</definedName>
    <definedName name="_xlnm.Print_Area" localSheetId="4">'4. Satellites inactive'!$A$9:$AD$44</definedName>
    <definedName name="_xlnm.Print_Area" localSheetId="3">'Input NASA'!$A$1:$M$296</definedName>
    <definedName name="_xlnm.Print_Titles" localSheetId="1">'2. Satellites input'!$7:$12</definedName>
    <definedName name="_xlnm.Print_Titles" localSheetId="2">'3. EarthStations input'!$10:$12</definedName>
    <definedName name="_xlnm.Print_Titles" localSheetId="3">'Input NASA'!$1:$1</definedName>
    <definedName name="QUERYNGSO">'ITU QUERY'!$A$6:$J$198</definedName>
  </definedNames>
  <calcPr calcId="145621" concurrentCalc="0"/>
  <pivotCaches>
    <pivotCache cacheId="0" r:id="rId15"/>
    <pivotCache cacheId="1" r:id="rId16"/>
    <pivotCache cacheId="2" r:id="rId17"/>
    <pivotCache cacheId="3" r:id="rId18"/>
    <pivotCache cacheId="4" r:id="rId19"/>
  </pivotCaches>
  <extLst>
    <ext xmlns:mx="http://schemas.microsoft.com/office/mac/excel/2008/main" uri="{7523E5D3-25F3-A5E0-1632-64F254C22452}">
      <mx:ArchID Flags="2"/>
    </ext>
  </extLst>
</workbook>
</file>

<file path=xl/calcChain.xml><?xml version="1.0" encoding="utf-8"?>
<calcChain xmlns="http://schemas.openxmlformats.org/spreadsheetml/2006/main">
  <c r="E307" i="19" l="1"/>
  <c r="D307" i="19"/>
  <c r="C307" i="19"/>
  <c r="B307" i="19"/>
  <c r="E306" i="19"/>
  <c r="D306" i="19"/>
  <c r="C306" i="19"/>
  <c r="B306" i="19"/>
  <c r="E305" i="19"/>
  <c r="D305" i="19"/>
  <c r="C305" i="19"/>
  <c r="B305" i="19"/>
  <c r="E304" i="19"/>
  <c r="D304" i="19"/>
  <c r="C304" i="19"/>
  <c r="B304" i="19"/>
  <c r="E303" i="19"/>
  <c r="D303" i="19"/>
  <c r="C303" i="19"/>
  <c r="B303" i="19"/>
  <c r="E302" i="19"/>
  <c r="D302" i="19"/>
  <c r="C302" i="19"/>
  <c r="B302" i="19"/>
  <c r="E301" i="19"/>
  <c r="D301" i="19"/>
  <c r="C301" i="19"/>
  <c r="B301" i="19"/>
  <c r="E300" i="19"/>
  <c r="D300" i="19"/>
  <c r="C300" i="19"/>
  <c r="B300" i="19"/>
  <c r="E299" i="19"/>
  <c r="D299" i="19"/>
  <c r="C299" i="19"/>
  <c r="B299" i="19"/>
  <c r="E298" i="19"/>
  <c r="D298" i="19"/>
  <c r="C298" i="19"/>
  <c r="B298" i="19"/>
  <c r="E297" i="19"/>
  <c r="D297" i="19"/>
  <c r="C297" i="19"/>
  <c r="B297" i="19"/>
  <c r="E296" i="19"/>
  <c r="D296" i="19"/>
  <c r="C296" i="19"/>
  <c r="B296" i="19"/>
  <c r="E295" i="19"/>
  <c r="D295" i="19"/>
  <c r="C295" i="19"/>
  <c r="B295" i="19"/>
  <c r="E294" i="19"/>
  <c r="D294" i="19"/>
  <c r="C294" i="19"/>
  <c r="B294" i="19"/>
  <c r="E293" i="19"/>
  <c r="D293" i="19"/>
  <c r="C293" i="19"/>
  <c r="B293" i="19"/>
  <c r="E292" i="19"/>
  <c r="D292" i="19"/>
  <c r="C292" i="19"/>
  <c r="B292" i="19"/>
  <c r="E291" i="19"/>
  <c r="D291" i="19"/>
  <c r="C291" i="19"/>
  <c r="B291" i="19"/>
  <c r="E290" i="19"/>
  <c r="D290" i="19"/>
  <c r="C290" i="19"/>
  <c r="B290" i="19"/>
  <c r="E289" i="19"/>
  <c r="D289" i="19"/>
  <c r="C289" i="19"/>
  <c r="B289" i="19"/>
  <c r="E288" i="19"/>
  <c r="D288" i="19"/>
  <c r="C288" i="19"/>
  <c r="B288" i="19"/>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E264" i="19"/>
  <c r="D264" i="19"/>
  <c r="C264" i="19"/>
  <c r="B264" i="19"/>
  <c r="E263" i="19"/>
  <c r="D263" i="19"/>
  <c r="C263" i="19"/>
  <c r="B263" i="19"/>
  <c r="E262" i="19"/>
  <c r="D262" i="19"/>
  <c r="C262" i="19"/>
  <c r="B262" i="19"/>
  <c r="E261" i="19"/>
  <c r="D261" i="19"/>
  <c r="C261" i="19"/>
  <c r="B261" i="19"/>
  <c r="E260" i="19"/>
  <c r="D260" i="19"/>
  <c r="C260" i="19"/>
  <c r="B260" i="19"/>
  <c r="E259" i="19"/>
  <c r="D259" i="19"/>
  <c r="C259" i="19"/>
  <c r="B259" i="19"/>
  <c r="E258" i="19"/>
  <c r="D258" i="19"/>
  <c r="C258" i="19"/>
  <c r="B258" i="19"/>
  <c r="E257" i="19"/>
  <c r="D257" i="19"/>
  <c r="C257" i="19"/>
  <c r="B257" i="19"/>
  <c r="E256" i="19"/>
  <c r="D256" i="19"/>
  <c r="C256" i="19"/>
  <c r="B256" i="19"/>
  <c r="E255" i="19"/>
  <c r="D255" i="19"/>
  <c r="C255" i="19"/>
  <c r="B255" i="19"/>
  <c r="E254" i="19"/>
  <c r="D254" i="19"/>
  <c r="C254" i="19"/>
  <c r="B254" i="19"/>
  <c r="E253" i="19"/>
  <c r="D253" i="19"/>
  <c r="C253" i="19"/>
  <c r="B253" i="19"/>
  <c r="E252" i="19"/>
  <c r="D252" i="19"/>
  <c r="C252" i="19"/>
  <c r="B252" i="19"/>
  <c r="E251" i="19"/>
  <c r="D251" i="19"/>
  <c r="C251" i="19"/>
  <c r="B251" i="19"/>
  <c r="E250" i="19"/>
  <c r="D250" i="19"/>
  <c r="C250" i="19"/>
  <c r="B250" i="19"/>
  <c r="E249" i="19"/>
  <c r="D249" i="19"/>
  <c r="C249" i="19"/>
  <c r="B249" i="19"/>
  <c r="E248" i="19"/>
  <c r="D248" i="19"/>
  <c r="C248" i="19"/>
  <c r="B248" i="19"/>
  <c r="E247" i="19"/>
  <c r="D247" i="19"/>
  <c r="C247" i="19"/>
  <c r="B247" i="19"/>
  <c r="E246" i="19"/>
  <c r="D246" i="19"/>
  <c r="C246" i="19"/>
  <c r="B246" i="19"/>
  <c r="E245" i="19"/>
  <c r="D245" i="19"/>
  <c r="C245" i="19"/>
  <c r="B245" i="19"/>
  <c r="E244" i="19"/>
  <c r="D244" i="19"/>
  <c r="C244" i="19"/>
  <c r="B244" i="19"/>
  <c r="E243" i="19"/>
  <c r="D243" i="19"/>
  <c r="C243" i="19"/>
  <c r="B243" i="19"/>
  <c r="E242" i="19"/>
  <c r="D242" i="19"/>
  <c r="C242" i="19"/>
  <c r="B242" i="19"/>
  <c r="E241" i="19"/>
  <c r="D241" i="19"/>
  <c r="C241" i="19"/>
  <c r="B241" i="19"/>
  <c r="E240" i="19"/>
  <c r="D240" i="19"/>
  <c r="C240" i="19"/>
  <c r="B240" i="19"/>
  <c r="E239" i="19"/>
  <c r="D239" i="19"/>
  <c r="C239" i="19"/>
  <c r="B239" i="19"/>
  <c r="E238" i="19"/>
  <c r="D238" i="19"/>
  <c r="C238" i="19"/>
  <c r="B238" i="19"/>
  <c r="E237" i="19"/>
  <c r="D237" i="19"/>
  <c r="C237" i="19"/>
  <c r="B237" i="19"/>
  <c r="E236" i="19"/>
  <c r="D236" i="19"/>
  <c r="C236" i="19"/>
  <c r="B236" i="19"/>
  <c r="E235" i="19"/>
  <c r="D235" i="19"/>
  <c r="C235" i="19"/>
  <c r="B235" i="19"/>
  <c r="E234" i="19"/>
  <c r="D234" i="19"/>
  <c r="C234" i="19"/>
  <c r="B234" i="19"/>
  <c r="E233" i="19"/>
  <c r="D233" i="19"/>
  <c r="C233" i="19"/>
  <c r="B233" i="19"/>
  <c r="E232" i="19"/>
  <c r="D232" i="19"/>
  <c r="C232" i="19"/>
  <c r="B232" i="19"/>
  <c r="E231" i="19"/>
  <c r="D231" i="19"/>
  <c r="C231" i="19"/>
  <c r="B231" i="19"/>
  <c r="E230" i="19"/>
  <c r="D230" i="19"/>
  <c r="C230" i="19"/>
  <c r="B230" i="19"/>
  <c r="E229" i="19"/>
  <c r="D229" i="19"/>
  <c r="C229" i="19"/>
  <c r="B229" i="19"/>
  <c r="E228" i="19"/>
  <c r="D228" i="19"/>
  <c r="C228" i="19"/>
  <c r="B228" i="19"/>
  <c r="E227" i="19"/>
  <c r="D227" i="19"/>
  <c r="C227" i="19"/>
  <c r="B227" i="19"/>
  <c r="E226" i="19"/>
  <c r="D226" i="19"/>
  <c r="C226" i="19"/>
  <c r="B226" i="19"/>
  <c r="E225" i="19"/>
  <c r="D225" i="19"/>
  <c r="C225" i="19"/>
  <c r="B225" i="19"/>
  <c r="E224" i="19"/>
  <c r="D224" i="19"/>
  <c r="C224" i="19"/>
  <c r="B224" i="19"/>
  <c r="E223" i="19"/>
  <c r="D223" i="19"/>
  <c r="C223" i="19"/>
  <c r="B223" i="19"/>
  <c r="E222" i="19"/>
  <c r="D222" i="19"/>
  <c r="C222" i="19"/>
  <c r="B222" i="19"/>
  <c r="E221" i="19"/>
  <c r="D221" i="19"/>
  <c r="C221" i="19"/>
  <c r="B221" i="19"/>
  <c r="E220" i="19"/>
  <c r="D220" i="19"/>
  <c r="C220" i="19"/>
  <c r="B220" i="19"/>
  <c r="E219" i="19"/>
  <c r="D219" i="19"/>
  <c r="C219" i="19"/>
  <c r="B219" i="19"/>
  <c r="E218" i="19"/>
  <c r="D218" i="19"/>
  <c r="C218" i="19"/>
  <c r="B218" i="19"/>
  <c r="E217" i="19"/>
  <c r="D217" i="19"/>
  <c r="C217" i="19"/>
  <c r="B217" i="19"/>
  <c r="E216" i="19"/>
  <c r="D216" i="19"/>
  <c r="C216" i="19"/>
  <c r="B216" i="19"/>
  <c r="E215" i="19"/>
  <c r="D215" i="19"/>
  <c r="C215" i="19"/>
  <c r="B215" i="19"/>
  <c r="E214" i="19"/>
  <c r="D214" i="19"/>
  <c r="C214" i="19"/>
  <c r="B214" i="19"/>
  <c r="E213" i="19"/>
  <c r="D213" i="19"/>
  <c r="C213" i="19"/>
  <c r="B213" i="19"/>
  <c r="E212" i="19"/>
  <c r="D212" i="19"/>
  <c r="C212" i="19"/>
  <c r="B212" i="19"/>
  <c r="E211" i="19"/>
  <c r="D211" i="19"/>
  <c r="C211" i="19"/>
  <c r="B211" i="19"/>
  <c r="E210" i="19"/>
  <c r="D210" i="19"/>
  <c r="C210" i="19"/>
  <c r="B210" i="19"/>
  <c r="E209" i="19"/>
  <c r="D209" i="19"/>
  <c r="C209" i="19"/>
  <c r="B209" i="19"/>
  <c r="E208" i="19"/>
  <c r="D208" i="19"/>
  <c r="C208" i="19"/>
  <c r="B208" i="19"/>
  <c r="E207" i="19"/>
  <c r="D207" i="19"/>
  <c r="C207" i="19"/>
  <c r="B207" i="19"/>
  <c r="E206" i="19"/>
  <c r="D206" i="19"/>
  <c r="C206" i="19"/>
  <c r="B206" i="19"/>
  <c r="E205" i="19"/>
  <c r="D205" i="19"/>
  <c r="C205" i="19"/>
  <c r="B205" i="19"/>
  <c r="E204" i="19"/>
  <c r="D204" i="19"/>
  <c r="C204" i="19"/>
  <c r="B204" i="19"/>
  <c r="E203" i="19"/>
  <c r="D203" i="19"/>
  <c r="C203" i="19"/>
  <c r="B203" i="19"/>
  <c r="E202" i="19"/>
  <c r="D202" i="19"/>
  <c r="C202" i="19"/>
  <c r="B202" i="19"/>
  <c r="E201" i="19"/>
  <c r="D201" i="19"/>
  <c r="C201" i="19"/>
  <c r="B201" i="19"/>
  <c r="E200" i="19"/>
  <c r="D200" i="19"/>
  <c r="C200" i="19"/>
  <c r="B200" i="19"/>
  <c r="E199" i="19"/>
  <c r="D199" i="19"/>
  <c r="C199" i="19"/>
  <c r="B199" i="19"/>
  <c r="E198" i="19"/>
  <c r="D198" i="19"/>
  <c r="C198" i="19"/>
  <c r="B198" i="19"/>
  <c r="E197" i="19"/>
  <c r="D197" i="19"/>
  <c r="C197" i="19"/>
  <c r="B197" i="19"/>
  <c r="E196" i="19"/>
  <c r="D196" i="19"/>
  <c r="C196" i="19"/>
  <c r="B196" i="19"/>
  <c r="E195" i="19"/>
  <c r="D195" i="19"/>
  <c r="C195" i="19"/>
  <c r="B195" i="19"/>
  <c r="E194" i="19"/>
  <c r="D194" i="19"/>
  <c r="C194" i="19"/>
  <c r="B194" i="19"/>
  <c r="E193" i="19"/>
  <c r="D193" i="19"/>
  <c r="C193" i="19"/>
  <c r="B193" i="19"/>
  <c r="E192" i="19"/>
  <c r="D192" i="19"/>
  <c r="C192" i="19"/>
  <c r="B192" i="19"/>
  <c r="E191" i="19"/>
  <c r="D191" i="19"/>
  <c r="C191" i="19"/>
  <c r="B191" i="19"/>
  <c r="E190" i="19"/>
  <c r="D190" i="19"/>
  <c r="C190" i="19"/>
  <c r="B190" i="19"/>
  <c r="E189" i="19"/>
  <c r="D189" i="19"/>
  <c r="C189" i="19"/>
  <c r="B189" i="19"/>
  <c r="E188" i="19"/>
  <c r="D188" i="19"/>
  <c r="C188" i="19"/>
  <c r="B188" i="19"/>
  <c r="E187" i="19"/>
  <c r="D187" i="19"/>
  <c r="C187" i="19"/>
  <c r="B187" i="19"/>
  <c r="E186" i="19"/>
  <c r="D186" i="19"/>
  <c r="C186" i="19"/>
  <c r="B186" i="19"/>
  <c r="E185" i="19"/>
  <c r="D185" i="19"/>
  <c r="C185" i="19"/>
  <c r="B185" i="19"/>
  <c r="E184" i="19"/>
  <c r="D184" i="19"/>
  <c r="C184" i="19"/>
  <c r="B184" i="19"/>
  <c r="E183" i="19"/>
  <c r="D183" i="19"/>
  <c r="C183" i="19"/>
  <c r="B183" i="19"/>
  <c r="E182" i="19"/>
  <c r="D182" i="19"/>
  <c r="C182" i="19"/>
  <c r="B182" i="19"/>
  <c r="E181" i="19"/>
  <c r="D181" i="19"/>
  <c r="C181" i="19"/>
  <c r="B181" i="19"/>
  <c r="E180" i="19"/>
  <c r="D180" i="19"/>
  <c r="C180" i="19"/>
  <c r="B180" i="19"/>
  <c r="E179" i="19"/>
  <c r="D179" i="19"/>
  <c r="C179" i="19"/>
  <c r="B179" i="19"/>
  <c r="E178" i="19"/>
  <c r="D178" i="19"/>
  <c r="C178" i="19"/>
  <c r="B178" i="19"/>
  <c r="E177" i="19"/>
  <c r="D177" i="19"/>
  <c r="C177" i="19"/>
  <c r="B177" i="19"/>
  <c r="E176" i="19"/>
  <c r="D176" i="19"/>
  <c r="C176" i="19"/>
  <c r="B176" i="19"/>
  <c r="E175" i="19"/>
  <c r="D175" i="19"/>
  <c r="C175" i="19"/>
  <c r="B175" i="19"/>
  <c r="E174" i="19"/>
  <c r="D174" i="19"/>
  <c r="C174" i="19"/>
  <c r="B174" i="19"/>
  <c r="E173" i="19"/>
  <c r="D173" i="19"/>
  <c r="C173" i="19"/>
  <c r="B173" i="19"/>
  <c r="E172" i="19"/>
  <c r="D172" i="19"/>
  <c r="C172" i="19"/>
  <c r="B172" i="19"/>
  <c r="E171" i="19"/>
  <c r="D171" i="19"/>
  <c r="C171" i="19"/>
  <c r="B171" i="19"/>
  <c r="E170" i="19"/>
  <c r="D170" i="19"/>
  <c r="C170" i="19"/>
  <c r="B170" i="19"/>
  <c r="E169" i="19"/>
  <c r="D169" i="19"/>
  <c r="C169" i="19"/>
  <c r="B169" i="19"/>
  <c r="E168" i="19"/>
  <c r="D168" i="19"/>
  <c r="C168" i="19"/>
  <c r="B168" i="19"/>
  <c r="E167" i="19"/>
  <c r="D167" i="19"/>
  <c r="C167" i="19"/>
  <c r="B167" i="19"/>
  <c r="E166" i="19"/>
  <c r="D166" i="19"/>
  <c r="C166" i="19"/>
  <c r="B166" i="19"/>
  <c r="E165" i="19"/>
  <c r="D165" i="19"/>
  <c r="C165" i="19"/>
  <c r="B165" i="19"/>
  <c r="E164" i="19"/>
  <c r="D164" i="19"/>
  <c r="C164" i="19"/>
  <c r="B164" i="19"/>
  <c r="E163" i="19"/>
  <c r="D163" i="19"/>
  <c r="C163" i="19"/>
  <c r="B163" i="19"/>
  <c r="E162" i="19"/>
  <c r="D162" i="19"/>
  <c r="C162" i="19"/>
  <c r="B162" i="19"/>
  <c r="E161" i="19"/>
  <c r="D161" i="19"/>
  <c r="C161" i="19"/>
  <c r="B161" i="19"/>
  <c r="E160" i="19"/>
  <c r="D160" i="19"/>
  <c r="C160" i="19"/>
  <c r="B160" i="19"/>
  <c r="E159" i="19"/>
  <c r="D159" i="19"/>
  <c r="C159" i="19"/>
  <c r="B159" i="19"/>
  <c r="E158" i="19"/>
  <c r="D158" i="19"/>
  <c r="C158" i="19"/>
  <c r="B158" i="19"/>
  <c r="E157" i="19"/>
  <c r="D157" i="19"/>
  <c r="C157" i="19"/>
  <c r="B157" i="19"/>
  <c r="E156" i="19"/>
  <c r="D156" i="19"/>
  <c r="C156" i="19"/>
  <c r="B156" i="19"/>
  <c r="E155" i="19"/>
  <c r="D155" i="19"/>
  <c r="C155" i="19"/>
  <c r="B155" i="19"/>
  <c r="E154" i="19"/>
  <c r="D154" i="19"/>
  <c r="C154" i="19"/>
  <c r="B154" i="19"/>
  <c r="E153" i="19"/>
  <c r="D153" i="19"/>
  <c r="C153" i="19"/>
  <c r="B153" i="19"/>
  <c r="E152" i="19"/>
  <c r="D152" i="19"/>
  <c r="C152" i="19"/>
  <c r="B152" i="19"/>
  <c r="E151" i="19"/>
  <c r="D151" i="19"/>
  <c r="C151" i="19"/>
  <c r="B151" i="19"/>
  <c r="E150" i="19"/>
  <c r="D150" i="19"/>
  <c r="C150" i="19"/>
  <c r="B150" i="19"/>
  <c r="E149" i="19"/>
  <c r="D149" i="19"/>
  <c r="C149" i="19"/>
  <c r="B149" i="19"/>
  <c r="E148" i="19"/>
  <c r="D148" i="19"/>
  <c r="C148" i="19"/>
  <c r="B148" i="19"/>
  <c r="E147" i="19"/>
  <c r="D147" i="19"/>
  <c r="C147" i="19"/>
  <c r="B147" i="19"/>
  <c r="E146" i="19"/>
  <c r="D146" i="19"/>
  <c r="C146" i="19"/>
  <c r="B146" i="19"/>
  <c r="E145" i="19"/>
  <c r="D145" i="19"/>
  <c r="C145" i="19"/>
  <c r="B145" i="19"/>
  <c r="E144" i="19"/>
  <c r="D144" i="19"/>
  <c r="C144" i="19"/>
  <c r="B144" i="19"/>
  <c r="E143" i="19"/>
  <c r="D143" i="19"/>
  <c r="C143" i="19"/>
  <c r="B143" i="19"/>
  <c r="E142" i="19"/>
  <c r="D142" i="19"/>
  <c r="C142" i="19"/>
  <c r="B142" i="19"/>
  <c r="E141" i="19"/>
  <c r="D141" i="19"/>
  <c r="C141" i="19"/>
  <c r="B141" i="19"/>
  <c r="E140" i="19"/>
  <c r="D140" i="19"/>
  <c r="C140" i="19"/>
  <c r="B140" i="19"/>
  <c r="E139" i="19"/>
  <c r="D139" i="19"/>
  <c r="C139" i="19"/>
  <c r="B139" i="19"/>
  <c r="E138" i="19"/>
  <c r="D138" i="19"/>
  <c r="C138" i="19"/>
  <c r="B138" i="19"/>
  <c r="E137" i="19"/>
  <c r="D137" i="19"/>
  <c r="C137" i="19"/>
  <c r="B137" i="19"/>
  <c r="E136" i="19"/>
  <c r="D136" i="19"/>
  <c r="C136" i="19"/>
  <c r="B136" i="19"/>
  <c r="E135" i="19"/>
  <c r="D135" i="19"/>
  <c r="C135" i="19"/>
  <c r="B135" i="19"/>
  <c r="E134" i="19"/>
  <c r="D134" i="19"/>
  <c r="C134" i="19"/>
  <c r="B134" i="19"/>
  <c r="E133" i="19"/>
  <c r="D133" i="19"/>
  <c r="C133" i="19"/>
  <c r="B133" i="19"/>
  <c r="E132" i="19"/>
  <c r="D132" i="19"/>
  <c r="C132" i="19"/>
  <c r="B132" i="19"/>
  <c r="E131" i="19"/>
  <c r="D131" i="19"/>
  <c r="C131" i="19"/>
  <c r="B131" i="19"/>
  <c r="E130" i="19"/>
  <c r="D130" i="19"/>
  <c r="C130" i="19"/>
  <c r="B130" i="19"/>
  <c r="E129" i="19"/>
  <c r="D129" i="19"/>
  <c r="C129" i="19"/>
  <c r="B129" i="19"/>
  <c r="E128" i="19"/>
  <c r="D128" i="19"/>
  <c r="C128" i="19"/>
  <c r="B128" i="19"/>
  <c r="E127" i="19"/>
  <c r="D127" i="19"/>
  <c r="C127" i="19"/>
  <c r="B127" i="19"/>
  <c r="E126" i="19"/>
  <c r="D126" i="19"/>
  <c r="C126" i="19"/>
  <c r="B126" i="19"/>
  <c r="E125" i="19"/>
  <c r="D125" i="19"/>
  <c r="C125" i="19"/>
  <c r="B125" i="19"/>
  <c r="E124" i="19"/>
  <c r="D124" i="19"/>
  <c r="C124" i="19"/>
  <c r="B124" i="19"/>
  <c r="E123" i="19"/>
  <c r="D123" i="19"/>
  <c r="C123" i="19"/>
  <c r="B123" i="19"/>
  <c r="E122" i="19"/>
  <c r="D122" i="19"/>
  <c r="C122" i="19"/>
  <c r="B122" i="19"/>
  <c r="E121" i="19"/>
  <c r="D121" i="19"/>
  <c r="C121" i="19"/>
  <c r="B121" i="19"/>
  <c r="E120" i="19"/>
  <c r="D120" i="19"/>
  <c r="C120" i="19"/>
  <c r="B120" i="19"/>
  <c r="E119" i="19"/>
  <c r="D119" i="19"/>
  <c r="C119" i="19"/>
  <c r="B119" i="19"/>
  <c r="E118" i="19"/>
  <c r="D118" i="19"/>
  <c r="C118" i="19"/>
  <c r="B118" i="19"/>
  <c r="E117" i="19"/>
  <c r="D117" i="19"/>
  <c r="C117" i="19"/>
  <c r="B117" i="19"/>
  <c r="E116" i="19"/>
  <c r="D116" i="19"/>
  <c r="C116" i="19"/>
  <c r="B116" i="19"/>
  <c r="E115" i="19"/>
  <c r="D115" i="19"/>
  <c r="C115" i="19"/>
  <c r="B115" i="19"/>
  <c r="E114" i="19"/>
  <c r="D114" i="19"/>
  <c r="C114" i="19"/>
  <c r="B114" i="19"/>
  <c r="E113" i="19"/>
  <c r="D113" i="19"/>
  <c r="C113" i="19"/>
  <c r="B113" i="19"/>
  <c r="E112" i="19"/>
  <c r="D112" i="19"/>
  <c r="C112" i="19"/>
  <c r="B112" i="19"/>
  <c r="E111" i="19"/>
  <c r="D111" i="19"/>
  <c r="C111" i="19"/>
  <c r="B111" i="19"/>
  <c r="E110" i="19"/>
  <c r="D110" i="19"/>
  <c r="C110" i="19"/>
  <c r="B110" i="19"/>
  <c r="E109" i="19"/>
  <c r="D109" i="19"/>
  <c r="C109" i="19"/>
  <c r="B109" i="19"/>
  <c r="E108" i="19"/>
  <c r="D108" i="19"/>
  <c r="C108" i="19"/>
  <c r="B108" i="19"/>
  <c r="E107" i="19"/>
  <c r="D107" i="19"/>
  <c r="C107" i="19"/>
  <c r="B107" i="19"/>
  <c r="E106" i="19"/>
  <c r="D106" i="19"/>
  <c r="C106" i="19"/>
  <c r="B106" i="19"/>
  <c r="E105" i="19"/>
  <c r="D105" i="19"/>
  <c r="C105" i="19"/>
  <c r="B105" i="19"/>
  <c r="E104" i="19"/>
  <c r="D104" i="19"/>
  <c r="C104" i="19"/>
  <c r="B104" i="19"/>
  <c r="E103" i="19"/>
  <c r="D103" i="19"/>
  <c r="C103" i="19"/>
  <c r="B103" i="19"/>
  <c r="E102" i="19"/>
  <c r="D102" i="19"/>
  <c r="C102" i="19"/>
  <c r="B102" i="19"/>
  <c r="E101" i="19"/>
  <c r="D101" i="19"/>
  <c r="C101" i="19"/>
  <c r="B101" i="19"/>
  <c r="E100" i="19"/>
  <c r="D100" i="19"/>
  <c r="C100" i="19"/>
  <c r="B100" i="19"/>
  <c r="E99" i="19"/>
  <c r="D99" i="19"/>
  <c r="C99" i="19"/>
  <c r="B99" i="19"/>
  <c r="E98" i="19"/>
  <c r="D98" i="19"/>
  <c r="C98" i="19"/>
  <c r="B98" i="19"/>
  <c r="E97" i="19"/>
  <c r="D97" i="19"/>
  <c r="C97" i="19"/>
  <c r="B97" i="19"/>
  <c r="E96" i="19"/>
  <c r="D96" i="19"/>
  <c r="C96" i="19"/>
  <c r="B96" i="19"/>
  <c r="E95" i="19"/>
  <c r="D95" i="19"/>
  <c r="C95" i="19"/>
  <c r="B95" i="19"/>
  <c r="E94" i="19"/>
  <c r="D94" i="19"/>
  <c r="C94" i="19"/>
  <c r="B94" i="19"/>
  <c r="E93" i="19"/>
  <c r="D93" i="19"/>
  <c r="C93" i="19"/>
  <c r="B93" i="19"/>
  <c r="E92" i="19"/>
  <c r="D92" i="19"/>
  <c r="C92" i="19"/>
  <c r="B92" i="19"/>
  <c r="E91" i="19"/>
  <c r="D91" i="19"/>
  <c r="C91" i="19"/>
  <c r="B91" i="19"/>
  <c r="E90" i="19"/>
  <c r="D90" i="19"/>
  <c r="C90" i="19"/>
  <c r="B90" i="19"/>
  <c r="E89" i="19"/>
  <c r="D89" i="19"/>
  <c r="C89" i="19"/>
  <c r="B89" i="19"/>
  <c r="E88" i="19"/>
  <c r="D88" i="19"/>
  <c r="C88" i="19"/>
  <c r="B88" i="19"/>
  <c r="E87" i="19"/>
  <c r="D87" i="19"/>
  <c r="C87" i="19"/>
  <c r="B87" i="19"/>
  <c r="E86" i="19"/>
  <c r="D86" i="19"/>
  <c r="C86" i="19"/>
  <c r="B86" i="19"/>
  <c r="E85" i="19"/>
  <c r="D85" i="19"/>
  <c r="C85" i="19"/>
  <c r="B85" i="19"/>
  <c r="E84" i="19"/>
  <c r="D84" i="19"/>
  <c r="C84" i="19"/>
  <c r="B84" i="19"/>
  <c r="E83" i="19"/>
  <c r="D83" i="19"/>
  <c r="C83" i="19"/>
  <c r="B83" i="19"/>
  <c r="E82" i="19"/>
  <c r="D82" i="19"/>
  <c r="C82" i="19"/>
  <c r="B82" i="19"/>
  <c r="E81" i="19"/>
  <c r="D81" i="19"/>
  <c r="C81" i="19"/>
  <c r="B81" i="19"/>
  <c r="E80" i="19"/>
  <c r="D80" i="19"/>
  <c r="C80" i="19"/>
  <c r="B80" i="19"/>
  <c r="E79" i="19"/>
  <c r="D79" i="19"/>
  <c r="C79" i="19"/>
  <c r="B79" i="19"/>
  <c r="E78" i="19"/>
  <c r="D78" i="19"/>
  <c r="C78" i="19"/>
  <c r="B78" i="19"/>
  <c r="E77" i="19"/>
  <c r="D77" i="19"/>
  <c r="C77" i="19"/>
  <c r="B77" i="19"/>
  <c r="E76" i="19"/>
  <c r="D76" i="19"/>
  <c r="C76" i="19"/>
  <c r="B76" i="19"/>
  <c r="E75" i="19"/>
  <c r="D75" i="19"/>
  <c r="C75" i="19"/>
  <c r="B75" i="19"/>
  <c r="E74" i="19"/>
  <c r="D74" i="19"/>
  <c r="C74" i="19"/>
  <c r="B74" i="19"/>
  <c r="E73" i="19"/>
  <c r="D73" i="19"/>
  <c r="C73" i="19"/>
  <c r="B73" i="19"/>
  <c r="E72" i="19"/>
  <c r="D72" i="19"/>
  <c r="C72" i="19"/>
  <c r="B72" i="19"/>
  <c r="E71" i="19"/>
  <c r="D71" i="19"/>
  <c r="C71" i="19"/>
  <c r="B71" i="19"/>
  <c r="E70" i="19"/>
  <c r="D70" i="19"/>
  <c r="C70" i="19"/>
  <c r="B70" i="19"/>
  <c r="E69" i="19"/>
  <c r="D69" i="19"/>
  <c r="C69" i="19"/>
  <c r="B69" i="19"/>
  <c r="E68" i="19"/>
  <c r="D68" i="19"/>
  <c r="C68" i="19"/>
  <c r="B68" i="19"/>
  <c r="E67" i="19"/>
  <c r="D67" i="19"/>
  <c r="C67" i="19"/>
  <c r="B67" i="19"/>
  <c r="E66" i="19"/>
  <c r="D66" i="19"/>
  <c r="C66" i="19"/>
  <c r="B66" i="19"/>
  <c r="E65" i="19"/>
  <c r="D65" i="19"/>
  <c r="C65" i="19"/>
  <c r="B65" i="19"/>
  <c r="E64" i="19"/>
  <c r="D64" i="19"/>
  <c r="C64" i="19"/>
  <c r="B64" i="19"/>
  <c r="E63" i="19"/>
  <c r="D63" i="19"/>
  <c r="C63" i="19"/>
  <c r="B63" i="19"/>
  <c r="E62" i="19"/>
  <c r="D62" i="19"/>
  <c r="C62" i="19"/>
  <c r="B62" i="19"/>
  <c r="E61" i="19"/>
  <c r="D61" i="19"/>
  <c r="C61" i="19"/>
  <c r="B61" i="19"/>
  <c r="E60" i="19"/>
  <c r="D60" i="19"/>
  <c r="C60" i="19"/>
  <c r="B60" i="19"/>
  <c r="E59" i="19"/>
  <c r="D59" i="19"/>
  <c r="C59" i="19"/>
  <c r="B59" i="19"/>
  <c r="E58" i="19"/>
  <c r="D58" i="19"/>
  <c r="C58" i="19"/>
  <c r="B58" i="19"/>
  <c r="E57" i="19"/>
  <c r="D57" i="19"/>
  <c r="C57" i="19"/>
  <c r="B57" i="19"/>
  <c r="E56" i="19"/>
  <c r="D56" i="19"/>
  <c r="C56" i="19"/>
  <c r="B56" i="19"/>
  <c r="E55" i="19"/>
  <c r="D55" i="19"/>
  <c r="C55" i="19"/>
  <c r="B55" i="19"/>
  <c r="E54" i="19"/>
  <c r="D54" i="19"/>
  <c r="C54" i="19"/>
  <c r="B54" i="19"/>
  <c r="E53" i="19"/>
  <c r="D53" i="19"/>
  <c r="C53" i="19"/>
  <c r="B53" i="19"/>
  <c r="E52" i="19"/>
  <c r="D52" i="19"/>
  <c r="C52" i="19"/>
  <c r="B52" i="19"/>
  <c r="E51" i="19"/>
  <c r="D51" i="19"/>
  <c r="C51" i="19"/>
  <c r="B51" i="19"/>
  <c r="E50" i="19"/>
  <c r="D50" i="19"/>
  <c r="C50" i="19"/>
  <c r="B50" i="19"/>
  <c r="E49" i="19"/>
  <c r="D49" i="19"/>
  <c r="C49" i="19"/>
  <c r="B49" i="19"/>
  <c r="E48" i="19"/>
  <c r="D48" i="19"/>
  <c r="C48" i="19"/>
  <c r="B48" i="19"/>
  <c r="E47" i="19"/>
  <c r="D47" i="19"/>
  <c r="C47" i="19"/>
  <c r="B47" i="19"/>
  <c r="E46" i="19"/>
  <c r="D46" i="19"/>
  <c r="C46" i="19"/>
  <c r="B46" i="19"/>
  <c r="E45" i="19"/>
  <c r="D45" i="19"/>
  <c r="C45" i="19"/>
  <c r="B45" i="19"/>
  <c r="E44" i="19"/>
  <c r="D44" i="19"/>
  <c r="C44" i="19"/>
  <c r="B44" i="19"/>
  <c r="E43" i="19"/>
  <c r="D43" i="19"/>
  <c r="C43" i="19"/>
  <c r="B43" i="19"/>
  <c r="E42" i="19"/>
  <c r="D42" i="19"/>
  <c r="C42" i="19"/>
  <c r="B42" i="19"/>
  <c r="E41" i="19"/>
  <c r="D41" i="19"/>
  <c r="C41" i="19"/>
  <c r="B41" i="19"/>
  <c r="E40" i="19"/>
  <c r="D40" i="19"/>
  <c r="C40" i="19"/>
  <c r="B40" i="19"/>
  <c r="E39" i="19"/>
  <c r="D39" i="19"/>
  <c r="C39" i="19"/>
  <c r="B39" i="19"/>
  <c r="E38" i="19"/>
  <c r="D38" i="19"/>
  <c r="C38" i="19"/>
  <c r="B38" i="19"/>
  <c r="E37" i="19"/>
  <c r="D37" i="19"/>
  <c r="C37" i="19"/>
  <c r="B37" i="19"/>
  <c r="E36" i="19"/>
  <c r="D36" i="19"/>
  <c r="C36" i="19"/>
  <c r="B36" i="19"/>
  <c r="E35" i="19"/>
  <c r="D35" i="19"/>
  <c r="C35" i="19"/>
  <c r="B35" i="19"/>
  <c r="E34" i="19"/>
  <c r="D34" i="19"/>
  <c r="C34" i="19"/>
  <c r="B34" i="19"/>
  <c r="E33" i="19"/>
  <c r="D33" i="19"/>
  <c r="C33" i="19"/>
  <c r="B33" i="19"/>
  <c r="E32" i="19"/>
  <c r="D32" i="19"/>
  <c r="C32" i="19"/>
  <c r="B32" i="19"/>
  <c r="E31" i="19"/>
  <c r="D31" i="19"/>
  <c r="C31" i="19"/>
  <c r="B31" i="19"/>
  <c r="E30" i="19"/>
  <c r="D30" i="19"/>
  <c r="C30" i="19"/>
  <c r="B30" i="19"/>
  <c r="E29" i="19"/>
  <c r="D29" i="19"/>
  <c r="C29" i="19"/>
  <c r="B29" i="19"/>
  <c r="E28" i="19"/>
  <c r="D28" i="19"/>
  <c r="C28" i="19"/>
  <c r="B28" i="19"/>
  <c r="E27" i="19"/>
  <c r="D27" i="19"/>
  <c r="C27" i="19"/>
  <c r="B27" i="19"/>
  <c r="E26" i="19"/>
  <c r="D26" i="19"/>
  <c r="C26" i="19"/>
  <c r="B26" i="19"/>
  <c r="E25" i="19"/>
  <c r="D25" i="19"/>
  <c r="C25" i="19"/>
  <c r="B25" i="19"/>
  <c r="E24" i="19"/>
  <c r="D24" i="19"/>
  <c r="C24" i="19"/>
  <c r="B24" i="19"/>
  <c r="E23" i="19"/>
  <c r="D23" i="19"/>
  <c r="C23" i="19"/>
  <c r="B23" i="19"/>
  <c r="E22" i="19"/>
  <c r="D22" i="19"/>
  <c r="C22" i="19"/>
  <c r="B22" i="19"/>
  <c r="E21" i="19"/>
  <c r="D21" i="19"/>
  <c r="C21" i="19"/>
  <c r="B21" i="19"/>
  <c r="E20" i="19"/>
  <c r="D20" i="19"/>
  <c r="C20" i="19"/>
  <c r="B20" i="19"/>
  <c r="E19" i="19"/>
  <c r="D19" i="19"/>
  <c r="C19" i="19"/>
  <c r="B19" i="19"/>
  <c r="E18" i="19"/>
  <c r="D18" i="19"/>
  <c r="C18" i="19"/>
  <c r="B18" i="19"/>
  <c r="E17" i="19"/>
  <c r="D17" i="19"/>
  <c r="C17" i="19"/>
  <c r="B17" i="19"/>
  <c r="E16" i="19"/>
  <c r="D16" i="19"/>
  <c r="C16" i="19"/>
  <c r="B16" i="19"/>
  <c r="E15" i="19"/>
  <c r="D15" i="19"/>
  <c r="C15" i="19"/>
  <c r="B15" i="19"/>
  <c r="E14" i="19"/>
  <c r="D14" i="19"/>
  <c r="C14" i="19"/>
  <c r="B14" i="19"/>
  <c r="E13" i="19"/>
  <c r="D13" i="19"/>
  <c r="C13" i="19"/>
  <c r="B13" i="19"/>
  <c r="E12" i="19"/>
  <c r="D12" i="19"/>
  <c r="C12" i="19"/>
  <c r="B12" i="19"/>
  <c r="E11" i="19"/>
  <c r="D11" i="19"/>
  <c r="C11" i="19"/>
  <c r="B11" i="19"/>
  <c r="E10" i="19"/>
  <c r="D10" i="19"/>
  <c r="C10" i="19"/>
  <c r="B10" i="19"/>
  <c r="E9" i="19"/>
  <c r="D9" i="19"/>
  <c r="C9" i="19"/>
  <c r="B9" i="19"/>
  <c r="E8" i="19"/>
  <c r="D8" i="19"/>
  <c r="C8" i="19"/>
  <c r="B8" i="19"/>
  <c r="E7" i="19"/>
  <c r="D7" i="19"/>
  <c r="C7" i="19"/>
  <c r="B7" i="19"/>
  <c r="E6" i="19"/>
  <c r="D6" i="19"/>
  <c r="C6" i="19"/>
  <c r="B6" i="19"/>
  <c r="U63" i="3"/>
  <c r="P63" i="3"/>
  <c r="U55" i="3"/>
  <c r="U52" i="3"/>
  <c r="U47" i="3"/>
  <c r="U45" i="3"/>
  <c r="U44" i="3"/>
  <c r="U43" i="3"/>
  <c r="U42" i="3"/>
  <c r="U41" i="3"/>
  <c r="U40" i="3"/>
  <c r="U39" i="3"/>
  <c r="U38" i="3"/>
  <c r="U37" i="3"/>
  <c r="U36" i="3"/>
  <c r="U35" i="3"/>
  <c r="U34" i="3"/>
  <c r="U33" i="3"/>
  <c r="U32" i="3"/>
  <c r="P32" i="3"/>
  <c r="U31" i="3"/>
  <c r="P31" i="3"/>
  <c r="U30" i="3"/>
  <c r="P30" i="3"/>
  <c r="P29" i="3"/>
  <c r="P28" i="3"/>
  <c r="U27" i="3"/>
  <c r="P27" i="3"/>
  <c r="U26" i="3"/>
  <c r="P26" i="3"/>
  <c r="U25" i="3"/>
  <c r="P25" i="3"/>
  <c r="G116" i="2"/>
  <c r="F116" i="2"/>
  <c r="G79" i="2"/>
  <c r="F79" i="2"/>
  <c r="G27" i="2"/>
  <c r="G26" i="2"/>
  <c r="G16" i="2"/>
  <c r="F16" i="2"/>
  <c r="C3" i="2"/>
  <c r="U375" i="1"/>
  <c r="U374" i="1"/>
  <c r="Q371" i="1"/>
  <c r="Q369" i="1"/>
  <c r="U368" i="1"/>
  <c r="U367" i="1"/>
  <c r="U366" i="1"/>
  <c r="U361" i="1"/>
  <c r="U360" i="1"/>
  <c r="P359" i="1"/>
  <c r="S358" i="1"/>
  <c r="U358" i="1"/>
  <c r="P358" i="1"/>
  <c r="Q356" i="1"/>
  <c r="U354" i="1"/>
  <c r="U353" i="1"/>
  <c r="U352" i="1"/>
  <c r="P352" i="1"/>
  <c r="Q351" i="1"/>
  <c r="U346" i="1"/>
  <c r="P346" i="1"/>
  <c r="U342" i="1"/>
  <c r="U337" i="1"/>
  <c r="U336" i="1"/>
  <c r="U335" i="1"/>
  <c r="P335" i="1"/>
  <c r="U334" i="1"/>
  <c r="P334" i="1"/>
  <c r="U333" i="1"/>
  <c r="P333" i="1"/>
  <c r="U332" i="1"/>
  <c r="P332" i="1"/>
  <c r="U331" i="1"/>
  <c r="P331" i="1"/>
  <c r="U330" i="1"/>
  <c r="U329" i="1"/>
  <c r="U328" i="1"/>
  <c r="U327" i="1"/>
  <c r="U326" i="1"/>
  <c r="U325" i="1"/>
  <c r="P325" i="1"/>
  <c r="S323" i="1"/>
  <c r="U323" i="1"/>
  <c r="U307" i="1"/>
  <c r="U296" i="1"/>
  <c r="U295" i="1"/>
  <c r="U294" i="1"/>
  <c r="P292" i="1"/>
  <c r="U291" i="1"/>
  <c r="U290" i="1"/>
  <c r="U289" i="1"/>
  <c r="P289" i="1"/>
  <c r="U288" i="1"/>
  <c r="P288" i="1"/>
  <c r="U287" i="1"/>
  <c r="U286" i="1"/>
  <c r="U285" i="1"/>
  <c r="P285" i="1"/>
  <c r="U284" i="1"/>
  <c r="P284" i="1"/>
  <c r="U283" i="1"/>
  <c r="U282" i="1"/>
  <c r="U281" i="1"/>
  <c r="P281" i="1"/>
  <c r="U280" i="1"/>
  <c r="P280" i="1"/>
  <c r="U278" i="1"/>
  <c r="U277" i="1"/>
  <c r="U275" i="1"/>
  <c r="U274" i="1"/>
  <c r="U273" i="1"/>
  <c r="U272" i="1"/>
  <c r="U271" i="1"/>
  <c r="U270" i="1"/>
  <c r="U269" i="1"/>
  <c r="U268" i="1"/>
  <c r="U267" i="1"/>
  <c r="U266" i="1"/>
  <c r="U265" i="1"/>
  <c r="S264" i="1"/>
  <c r="U264" i="1"/>
  <c r="U259" i="1"/>
  <c r="U258" i="1"/>
  <c r="P258" i="1"/>
  <c r="U257" i="1"/>
  <c r="P257" i="1"/>
  <c r="U256" i="1"/>
  <c r="P256" i="1"/>
  <c r="U255" i="1"/>
  <c r="P255" i="1"/>
  <c r="U254" i="1"/>
  <c r="P254" i="1"/>
  <c r="Q246" i="1"/>
  <c r="Q245" i="1"/>
  <c r="U241" i="1"/>
  <c r="P241" i="1"/>
  <c r="U240" i="1"/>
  <c r="P240" i="1"/>
  <c r="U239" i="1"/>
  <c r="P239" i="1"/>
  <c r="U238" i="1"/>
  <c r="P238" i="1"/>
  <c r="U237" i="1"/>
  <c r="P237" i="1"/>
  <c r="U236" i="1"/>
  <c r="P236" i="1"/>
  <c r="U235" i="1"/>
  <c r="U234" i="1"/>
  <c r="Q233" i="1"/>
  <c r="Q232" i="1"/>
  <c r="U224" i="1"/>
  <c r="U223" i="1"/>
  <c r="U222" i="1"/>
  <c r="U221" i="1"/>
  <c r="U213" i="1"/>
  <c r="U205" i="1"/>
  <c r="P205" i="1"/>
  <c r="U204" i="1"/>
  <c r="P204" i="1"/>
  <c r="U203" i="1"/>
  <c r="P203" i="1"/>
  <c r="Z202" i="1"/>
  <c r="U202" i="1"/>
  <c r="P202" i="1"/>
  <c r="R189" i="1"/>
  <c r="Q189" i="1"/>
  <c r="R188" i="1"/>
  <c r="Q188" i="1"/>
  <c r="H187" i="1"/>
  <c r="G187" i="1"/>
  <c r="U182" i="1"/>
  <c r="U181" i="1"/>
  <c r="U180" i="1"/>
  <c r="U179" i="1"/>
  <c r="U178" i="1"/>
  <c r="U177" i="1"/>
  <c r="U176" i="1"/>
  <c r="U175" i="1"/>
  <c r="U174" i="1"/>
  <c r="U173" i="1"/>
  <c r="U172" i="1"/>
  <c r="U171" i="1"/>
  <c r="P170" i="1"/>
  <c r="P169" i="1"/>
  <c r="U166" i="1"/>
  <c r="Q165" i="1"/>
  <c r="Q164" i="1"/>
  <c r="Q163" i="1"/>
  <c r="Q162" i="1"/>
  <c r="U161" i="1"/>
  <c r="U160" i="1"/>
  <c r="U159" i="1"/>
  <c r="U158" i="1"/>
  <c r="U157" i="1"/>
  <c r="U156" i="1"/>
  <c r="U155" i="1"/>
  <c r="U154" i="1"/>
  <c r="R153" i="1"/>
  <c r="Q153" i="1"/>
  <c r="Q152" i="1"/>
  <c r="U145" i="1"/>
  <c r="U132" i="1"/>
  <c r="U131" i="1"/>
  <c r="U126" i="1"/>
  <c r="Q125" i="1"/>
  <c r="U121" i="1"/>
  <c r="U120" i="1"/>
  <c r="Q93" i="1"/>
  <c r="Q91" i="1"/>
  <c r="U89" i="1"/>
  <c r="P89" i="1"/>
  <c r="U87" i="1"/>
  <c r="P87" i="1"/>
  <c r="R86" i="1"/>
  <c r="Q86" i="1"/>
  <c r="Q85" i="1"/>
  <c r="U66" i="1"/>
  <c r="U63" i="1"/>
  <c r="P63" i="1"/>
  <c r="U62" i="1"/>
  <c r="P62" i="1"/>
  <c r="U61" i="1"/>
  <c r="P61" i="1"/>
  <c r="U60" i="1"/>
  <c r="P60" i="1"/>
  <c r="U59" i="1"/>
  <c r="P59" i="1"/>
  <c r="U58" i="1"/>
  <c r="P58" i="1"/>
  <c r="U57" i="1"/>
  <c r="P57" i="1"/>
  <c r="U56" i="1"/>
  <c r="P56" i="1"/>
  <c r="U55" i="1"/>
  <c r="U50" i="1"/>
  <c r="U49" i="1"/>
  <c r="U48" i="1"/>
  <c r="U47" i="1"/>
  <c r="U46" i="1"/>
  <c r="U45" i="1"/>
  <c r="U44" i="1"/>
  <c r="U43" i="1"/>
  <c r="U42" i="1"/>
  <c r="U29" i="1"/>
  <c r="P29" i="1"/>
  <c r="U24" i="1"/>
  <c r="P24" i="1"/>
  <c r="U23" i="1"/>
  <c r="P23" i="1"/>
  <c r="U22" i="1"/>
  <c r="U21" i="1"/>
  <c r="U20" i="1"/>
  <c r="P20" i="1"/>
  <c r="U19" i="1"/>
  <c r="P19" i="1"/>
  <c r="U18" i="1"/>
  <c r="U17" i="1"/>
  <c r="U16" i="1"/>
  <c r="U15" i="1"/>
  <c r="U14" i="1"/>
  <c r="U13" i="1"/>
  <c r="Q13" i="1"/>
  <c r="P13" i="1"/>
  <c r="E14" i="5"/>
  <c r="D14" i="5"/>
  <c r="C14" i="5"/>
</calcChain>
</file>

<file path=xl/comments1.xml><?xml version="1.0" encoding="utf-8"?>
<comments xmlns="http://schemas.openxmlformats.org/spreadsheetml/2006/main">
  <authors>
    <author/>
  </authors>
  <commentList>
    <comment ref="AB18" authorId="0">
      <text>
        <r>
          <rPr>
            <b/>
            <sz val="8"/>
            <color indexed="8"/>
            <rFont val="Tahoma"/>
            <family val="2"/>
          </rPr>
          <t xml:space="preserve">Luciano:
</t>
        </r>
        <r>
          <rPr>
            <sz val="8"/>
            <color indexed="8"/>
            <rFont val="Tahoma"/>
            <family val="2"/>
          </rPr>
          <t>Differential Code Included</t>
        </r>
      </text>
    </comment>
    <comment ref="AB42" authorId="0">
      <text>
        <r>
          <rPr>
            <b/>
            <sz val="8"/>
            <color indexed="8"/>
            <rFont val="Tahoma"/>
            <family val="2"/>
          </rPr>
          <t xml:space="preserve">Luciano:
</t>
        </r>
        <r>
          <rPr>
            <sz val="8"/>
            <color indexed="8"/>
            <rFont val="Tahoma"/>
            <family val="2"/>
          </rPr>
          <t>Differential Code Included</t>
        </r>
      </text>
    </comment>
    <comment ref="AB43" authorId="0">
      <text>
        <r>
          <rPr>
            <b/>
            <sz val="8"/>
            <color indexed="8"/>
            <rFont val="Tahoma"/>
            <family val="2"/>
          </rPr>
          <t xml:space="preserve">Luciano:
</t>
        </r>
        <r>
          <rPr>
            <sz val="8"/>
            <color indexed="8"/>
            <rFont val="Tahoma"/>
            <family val="2"/>
          </rPr>
          <t>Differential Code Included</t>
        </r>
      </text>
    </comment>
    <comment ref="AB44" authorId="0">
      <text>
        <r>
          <rPr>
            <b/>
            <sz val="8"/>
            <color indexed="8"/>
            <rFont val="Tahoma"/>
            <family val="2"/>
          </rPr>
          <t xml:space="preserve">Luciano:
</t>
        </r>
        <r>
          <rPr>
            <sz val="8"/>
            <color indexed="8"/>
            <rFont val="Tahoma"/>
            <family val="2"/>
          </rPr>
          <t>Differential Code Included</t>
        </r>
      </text>
    </comment>
    <comment ref="AB45" authorId="0">
      <text>
        <r>
          <rPr>
            <b/>
            <sz val="8"/>
            <color indexed="8"/>
            <rFont val="Tahoma"/>
            <family val="2"/>
          </rPr>
          <t xml:space="preserve">Luciano:
</t>
        </r>
        <r>
          <rPr>
            <sz val="8"/>
            <color indexed="8"/>
            <rFont val="Tahoma"/>
            <family val="2"/>
          </rPr>
          <t>Differential Code Included</t>
        </r>
      </text>
    </comment>
    <comment ref="AB46" authorId="0">
      <text>
        <r>
          <rPr>
            <b/>
            <sz val="8"/>
            <color indexed="8"/>
            <rFont val="Tahoma"/>
            <family val="2"/>
          </rPr>
          <t xml:space="preserve">Luciano:
</t>
        </r>
        <r>
          <rPr>
            <sz val="8"/>
            <color indexed="8"/>
            <rFont val="Tahoma"/>
            <family val="2"/>
          </rPr>
          <t>Differential Code Included</t>
        </r>
      </text>
    </comment>
    <comment ref="AB47" authorId="0">
      <text>
        <r>
          <rPr>
            <b/>
            <sz val="8"/>
            <color indexed="8"/>
            <rFont val="Tahoma"/>
            <family val="2"/>
          </rPr>
          <t xml:space="preserve">Luciano:
</t>
        </r>
        <r>
          <rPr>
            <sz val="8"/>
            <color indexed="8"/>
            <rFont val="Tahoma"/>
            <family val="2"/>
          </rPr>
          <t>Differential Code Included</t>
        </r>
      </text>
    </comment>
    <comment ref="AB48" authorId="0">
      <text>
        <r>
          <rPr>
            <b/>
            <sz val="8"/>
            <color indexed="8"/>
            <rFont val="Tahoma"/>
            <family val="2"/>
          </rPr>
          <t xml:space="preserve">Luciano:
</t>
        </r>
        <r>
          <rPr>
            <sz val="8"/>
            <color indexed="8"/>
            <rFont val="Tahoma"/>
            <family val="2"/>
          </rPr>
          <t>Differential Code Included</t>
        </r>
      </text>
    </comment>
    <comment ref="AB49" authorId="0">
      <text>
        <r>
          <rPr>
            <b/>
            <sz val="8"/>
            <color indexed="8"/>
            <rFont val="Tahoma"/>
            <family val="2"/>
          </rPr>
          <t xml:space="preserve">Luciano:
</t>
        </r>
        <r>
          <rPr>
            <sz val="8"/>
            <color indexed="8"/>
            <rFont val="Tahoma"/>
            <family val="2"/>
          </rPr>
          <t>Differential Code Included</t>
        </r>
      </text>
    </comment>
    <comment ref="AB50" authorId="0">
      <text>
        <r>
          <rPr>
            <b/>
            <sz val="8"/>
            <color indexed="8"/>
            <rFont val="Tahoma"/>
            <family val="2"/>
          </rPr>
          <t xml:space="preserve">Luciano:
</t>
        </r>
        <r>
          <rPr>
            <sz val="8"/>
            <color indexed="8"/>
            <rFont val="Tahoma"/>
            <family val="2"/>
          </rPr>
          <t>Differential Code Included</t>
        </r>
      </text>
    </comment>
  </commentList>
</comments>
</file>

<file path=xl/comments2.xml><?xml version="1.0" encoding="utf-8"?>
<comments xmlns="http://schemas.openxmlformats.org/spreadsheetml/2006/main">
  <authors>
    <author/>
  </authors>
  <commentList>
    <comment ref="H26" authorId="0">
      <text>
        <r>
          <rPr>
            <b/>
            <sz val="8"/>
            <color indexed="8"/>
            <rFont val="Tahoma"/>
            <family val="2"/>
          </rPr>
          <t xml:space="preserve">Carlos Gonçalves:
</t>
        </r>
        <r>
          <rPr>
            <sz val="8"/>
            <color indexed="8"/>
            <rFont val="Tahoma"/>
            <family val="2"/>
          </rPr>
          <t>WGS-84 reference system</t>
        </r>
      </text>
    </comment>
    <comment ref="L26" authorId="0">
      <text>
        <r>
          <rPr>
            <b/>
            <sz val="8"/>
            <color indexed="8"/>
            <rFont val="Tahoma"/>
            <family val="2"/>
          </rPr>
          <t xml:space="preserve">Carlos Gonçalves:
</t>
        </r>
        <r>
          <rPr>
            <sz val="8"/>
            <color indexed="8"/>
            <rFont val="Tahoma"/>
            <family val="2"/>
          </rPr>
          <t xml:space="preserve">G/T = 31 dB/K
Gain = 55  dBi
</t>
        </r>
      </text>
    </comment>
    <comment ref="H27" authorId="0">
      <text>
        <r>
          <rPr>
            <b/>
            <sz val="8"/>
            <color indexed="8"/>
            <rFont val="Tahoma"/>
            <family val="2"/>
          </rPr>
          <t xml:space="preserve">Carlos Gonçalves:
</t>
        </r>
        <r>
          <rPr>
            <sz val="8"/>
            <color indexed="8"/>
            <rFont val="Tahoma"/>
            <family val="2"/>
          </rPr>
          <t>WGS-84 reference system</t>
        </r>
      </text>
    </comment>
    <comment ref="L27" authorId="0">
      <text>
        <r>
          <rPr>
            <b/>
            <sz val="8"/>
            <color indexed="8"/>
            <rFont val="Tahoma"/>
            <family val="2"/>
          </rPr>
          <t xml:space="preserve">Carlos Gonçalves:
</t>
        </r>
        <r>
          <rPr>
            <sz val="8"/>
            <color indexed="8"/>
            <rFont val="Tahoma"/>
            <family val="2"/>
          </rPr>
          <t>G/T=34 dB/K
Gain = 57.4 dBi</t>
        </r>
      </text>
    </comment>
  </commentList>
</comments>
</file>

<file path=xl/comments3.xml><?xml version="1.0" encoding="utf-8"?>
<comments xmlns="http://schemas.openxmlformats.org/spreadsheetml/2006/main">
  <authors>
    <author/>
  </authors>
  <commentList>
    <comment ref="A32" authorId="0">
      <text>
        <r>
          <rPr>
            <b/>
            <sz val="8"/>
            <color indexed="8"/>
            <rFont val="Tahoma"/>
            <family val="2"/>
          </rPr>
          <t xml:space="preserve">zak300519:
</t>
        </r>
        <r>
          <rPr>
            <sz val="8"/>
            <color indexed="8"/>
            <rFont val="Tahoma"/>
            <family val="2"/>
          </rPr>
          <t>Failed Launch</t>
        </r>
      </text>
    </comment>
    <comment ref="A35" authorId="0">
      <text>
        <r>
          <rPr>
            <b/>
            <sz val="8"/>
            <color indexed="8"/>
            <rFont val="Tahoma"/>
            <family val="2"/>
          </rPr>
          <t xml:space="preserve">zak300519:
</t>
        </r>
        <r>
          <rPr>
            <sz val="8"/>
            <color indexed="8"/>
            <rFont val="Tahoma"/>
            <family val="2"/>
          </rPr>
          <t>De-orbited</t>
        </r>
      </text>
    </comment>
  </commentList>
</comments>
</file>

<file path=xl/sharedStrings.xml><?xml version="1.0" encoding="utf-8"?>
<sst xmlns="http://schemas.openxmlformats.org/spreadsheetml/2006/main" count="11860" uniqueCount="3164">
  <si>
    <t>The data base below constitutes an attempt on a best effort basis to provide an overview on all earth exploration satellites operating in the band 8025 - 8400 MHz. It has been compiled with the help of many contributors and does neither claim to be complete nor precise in every respect. Use of this data base is free and open to everybody having a vested interest in this area. Data shall not be used for commercial purposes. It is very desirable that users of this data base provide comments regarding new satellites or updates to individual records when data are incomplete or not reflecting the latest status in order to maintain this data base as complete and precise as possible. Any information is welcome, even if only adressing a few fields of an entire record. Comments should be send to the current custodian of the data base, Elena Daganzo/ESA (elena.daganzo-eusebio@esa.int).</t>
  </si>
  <si>
    <t>Data for fields in this color are considered essential and should be provided</t>
  </si>
  <si>
    <t>Data for fields in this color are considered to provide additional useful information</t>
  </si>
  <si>
    <t>GLOBAL  INFORMATION</t>
  </si>
  <si>
    <t>RF PARAMETERS</t>
  </si>
  <si>
    <t>EARTH STATION</t>
  </si>
  <si>
    <t>INTERNAL INFORMATION</t>
  </si>
  <si>
    <t>Name of Satellite System</t>
  </si>
  <si>
    <t>Status       (Note 1)</t>
  </si>
  <si>
    <t>Orbit type (Note 2)</t>
  </si>
  <si>
    <t>Launch Date</t>
  </si>
  <si>
    <t>IFIC number</t>
  </si>
  <si>
    <t>Life time</t>
  </si>
  <si>
    <t>Apogee</t>
  </si>
  <si>
    <t>Perigee</t>
  </si>
  <si>
    <t>Argument of perigee</t>
  </si>
  <si>
    <t>Inclination angle</t>
  </si>
  <si>
    <t>RAAN</t>
  </si>
  <si>
    <t>Mean anomaly</t>
  </si>
  <si>
    <t>Epoch time (Note 9)</t>
  </si>
  <si>
    <t>Mean local time for SSO</t>
  </si>
  <si>
    <t>Repeat cycle for SSO</t>
  </si>
  <si>
    <t>Longitude of ascending node (Note 3)</t>
  </si>
  <si>
    <t>Carrier frequency</t>
  </si>
  <si>
    <t>Total bandwidth</t>
  </si>
  <si>
    <t>TX Power (Note 4)</t>
  </si>
  <si>
    <t>Maximum on-board antenna gain</t>
  </si>
  <si>
    <t>EIRP</t>
  </si>
  <si>
    <t>Antenna type  (Note 5)</t>
  </si>
  <si>
    <t>Polarization  (Note 6)</t>
  </si>
  <si>
    <t>Broadcast mode</t>
  </si>
  <si>
    <t>Modulation technique</t>
  </si>
  <si>
    <t>Symbol rate</t>
  </si>
  <si>
    <t>Code rate (Note 7)</t>
  </si>
  <si>
    <t>Required Eb/No</t>
  </si>
  <si>
    <t>Filter / Shaping  (Note 8)</t>
  </si>
  <si>
    <t>Earth station designator</t>
  </si>
  <si>
    <t>Agency or administration</t>
  </si>
  <si>
    <t>info source</t>
  </si>
  <si>
    <t>comments</t>
  </si>
  <si>
    <t xml:space="preserve"> </t>
  </si>
  <si>
    <t>years</t>
  </si>
  <si>
    <t>km</t>
  </si>
  <si>
    <t>deg.</t>
  </si>
  <si>
    <t>hh:mm</t>
  </si>
  <si>
    <t>MHz</t>
  </si>
  <si>
    <t>dBW</t>
  </si>
  <si>
    <t>dBi</t>
  </si>
  <si>
    <t>Ms/s</t>
  </si>
  <si>
    <t>dB</t>
  </si>
  <si>
    <t>ADM-Aeolus</t>
  </si>
  <si>
    <t>D</t>
  </si>
  <si>
    <t>SSO</t>
  </si>
  <si>
    <t>C</t>
  </si>
  <si>
    <t>no</t>
  </si>
  <si>
    <t>O/SQPSK</t>
  </si>
  <si>
    <t>KIR2, SVA12</t>
  </si>
  <si>
    <t>ESA</t>
  </si>
  <si>
    <t>Alerte-1</t>
  </si>
  <si>
    <t>F</t>
  </si>
  <si>
    <t>ITU-MR</t>
  </si>
  <si>
    <t>Alerte-2</t>
  </si>
  <si>
    <t>ALOS</t>
  </si>
  <si>
    <t>O</t>
  </si>
  <si>
    <t>CR</t>
  </si>
  <si>
    <t>QPSK</t>
  </si>
  <si>
    <t>JAXA</t>
  </si>
  <si>
    <t>ALOS-2</t>
  </si>
  <si>
    <t>P (horn)</t>
  </si>
  <si>
    <t>QPSK,16QAM</t>
  </si>
  <si>
    <t>see comments</t>
  </si>
  <si>
    <t>ALSAT</t>
  </si>
  <si>
    <t>Creis, ALG</t>
  </si>
  <si>
    <t>ALG</t>
  </si>
  <si>
    <t>Amazonia-1</t>
  </si>
  <si>
    <t>NO</t>
  </si>
  <si>
    <t>Cuiabá (Brazil)</t>
  </si>
  <si>
    <t>BRA</t>
  </si>
  <si>
    <t>INPE</t>
  </si>
  <si>
    <t>Aqua</t>
  </si>
  <si>
    <t>yes</t>
  </si>
  <si>
    <t>17 stations</t>
  </si>
  <si>
    <t>NASA</t>
  </si>
  <si>
    <t>NASA, CNES, NORAD</t>
  </si>
  <si>
    <t>PFL2,SVA2, WAL1</t>
  </si>
  <si>
    <t>ARKON-2-2</t>
  </si>
  <si>
    <t>NGSO</t>
  </si>
  <si>
    <t>TBD</t>
  </si>
  <si>
    <t>30.7/123</t>
  </si>
  <si>
    <t>BPSK/QPSK</t>
  </si>
  <si>
    <t>15.4/123</t>
  </si>
  <si>
    <t>RUS</t>
  </si>
  <si>
    <t>RFSA</t>
  </si>
  <si>
    <t>ASNARO</t>
  </si>
  <si>
    <t>P</t>
  </si>
  <si>
    <t>CR  or CL</t>
  </si>
  <si>
    <t>Japan(station TBD) , SVALBARD(typical)</t>
  </si>
  <si>
    <t>USEF</t>
  </si>
  <si>
    <t>AsteroidFinder</t>
  </si>
  <si>
    <t>tbd</t>
  </si>
  <si>
    <t>DLR</t>
  </si>
  <si>
    <t>DLR website</t>
  </si>
  <si>
    <t>[2012]: Project stopped in Jan 2012 due to excessive cost</t>
  </si>
  <si>
    <t>Astroterra</t>
  </si>
  <si>
    <t>D-QPSK</t>
  </si>
  <si>
    <t>30 stations worldwide</t>
  </si>
  <si>
    <t>Astrium</t>
  </si>
  <si>
    <t>Aura</t>
  </si>
  <si>
    <t>NASA work shop</t>
  </si>
  <si>
    <t>PFL2,SVA2 , WAL1</t>
  </si>
  <si>
    <t>AVStar-1</t>
  </si>
  <si>
    <t>GSO</t>
  </si>
  <si>
    <t>STE1</t>
  </si>
  <si>
    <t>Astrovision</t>
  </si>
  <si>
    <t>AVStar-2</t>
  </si>
  <si>
    <t>BelKA</t>
  </si>
  <si>
    <t>2006</t>
  </si>
  <si>
    <t>MIN1, MOS1</t>
  </si>
  <si>
    <t>BEL</t>
  </si>
  <si>
    <t>Biomass</t>
  </si>
  <si>
    <t>500 to 700</t>
  </si>
  <si>
    <t>under definition</t>
  </si>
  <si>
    <t>260 (TBC)</t>
  </si>
  <si>
    <t>BKA</t>
  </si>
  <si>
    <t>BLR</t>
  </si>
  <si>
    <t>BLMIT-1</t>
  </si>
  <si>
    <t>LEO</t>
  </si>
  <si>
    <t>CHN</t>
  </si>
  <si>
    <t>Calipso (Picasso)</t>
  </si>
  <si>
    <t>SQPSK</t>
  </si>
  <si>
    <t>DGA1,KIR1, NPO1</t>
  </si>
  <si>
    <t>NASA/CNES</t>
  </si>
  <si>
    <t>CBERS-2</t>
  </si>
  <si>
    <t>CHN/BRA</t>
  </si>
  <si>
    <t>BPSK</t>
  </si>
  <si>
    <t>CBERS-3</t>
  </si>
  <si>
    <t>Cuiabá (Brazil) , Beijing (Northern China), Kashi (Northwestern China) and Sanya (Southeastern China)</t>
  </si>
  <si>
    <t>CoreH2O</t>
  </si>
  <si>
    <t>3/15</t>
  </si>
  <si>
    <t>8PSK-TCM</t>
  </si>
  <si>
    <t>Coriolis</t>
  </si>
  <si>
    <t>FBA1,KIR1</t>
  </si>
  <si>
    <t>NASA, CNES, ASRC</t>
  </si>
  <si>
    <t>Cosmo-Skymed-1</t>
  </si>
  <si>
    <t>DQPSK</t>
  </si>
  <si>
    <t>MAT1, PDM1, KIR5, SVA8, MAL1, TDF1</t>
  </si>
  <si>
    <t>ASI</t>
  </si>
  <si>
    <t>Cosmo-Skymed-2</t>
  </si>
  <si>
    <t>Cosmo-Skymed-3</t>
  </si>
  <si>
    <t>Cosmo-Skymed-4</t>
  </si>
  <si>
    <t>Cryosat-2</t>
  </si>
  <si>
    <t>7/8</t>
  </si>
  <si>
    <t>KIR4</t>
  </si>
  <si>
    <t>Deimos-1</t>
  </si>
  <si>
    <t>Spain</t>
  </si>
  <si>
    <t>Demeter</t>
  </si>
  <si>
    <t>4-5.5</t>
  </si>
  <si>
    <t>4.5-6</t>
  </si>
  <si>
    <t>torroidal</t>
  </si>
  <si>
    <t>8-PSK</t>
  </si>
  <si>
    <t>TLS1</t>
  </si>
  <si>
    <t>CNES</t>
  </si>
  <si>
    <t>DMC1</t>
  </si>
  <si>
    <t>G</t>
  </si>
  <si>
    <t>DTRS-ISS</t>
  </si>
  <si>
    <t>5-7</t>
  </si>
  <si>
    <t>CR, CL</t>
  </si>
  <si>
    <t>MOS1</t>
  </si>
  <si>
    <t>DubaiSat-1</t>
  </si>
  <si>
    <t>0-7</t>
  </si>
  <si>
    <t>EIAST</t>
  </si>
  <si>
    <t>UAE</t>
  </si>
  <si>
    <t>EIAST, ITU-MR</t>
  </si>
  <si>
    <t>[2012] Record updated. Launched</t>
  </si>
  <si>
    <t>DubaiSat-2</t>
  </si>
  <si>
    <t>EarthCare</t>
  </si>
  <si>
    <t>SRRC O-QPSK</t>
  </si>
  <si>
    <t>KIR1, KIR2</t>
  </si>
  <si>
    <t>EnMAP</t>
  </si>
  <si>
    <t>2015</t>
  </si>
  <si>
    <t>CL</t>
  </si>
  <si>
    <t>Envisat</t>
  </si>
  <si>
    <t>CNES, NORAD</t>
  </si>
  <si>
    <t>[ESA 2012]: ENVISAT end of mission. May 2012. Record moved to the INACTIVE Worksheet.</t>
  </si>
  <si>
    <t>EO-1</t>
  </si>
  <si>
    <t>PFL4,SVA5,WAL3</t>
  </si>
  <si>
    <t>EROS-A1</t>
  </si>
  <si>
    <t>Israel</t>
  </si>
  <si>
    <t>EROS-B</t>
  </si>
  <si>
    <t>ISR1</t>
  </si>
  <si>
    <t>ITU-MR, ASRC, NORAD</t>
  </si>
  <si>
    <t>ERS-2</t>
  </si>
  <si>
    <t>UQPSK</t>
  </si>
  <si>
    <t>FUC1, GAT1,MAS1,KIR4</t>
  </si>
  <si>
    <t>CNES, NORAD
ESA</t>
  </si>
  <si>
    <t>[ESA 2012]: ERS-2 end of life. September 2011. Record moved to the INACTIVE Worksheet.</t>
  </si>
  <si>
    <t>FUC1, GAT1,MAS1,,KIR4</t>
  </si>
  <si>
    <t>ESSAIM-1</t>
  </si>
  <si>
    <t>RUC1</t>
  </si>
  <si>
    <t>ITU-MR/CNES</t>
  </si>
  <si>
    <t>ESSAIM-2</t>
  </si>
  <si>
    <t>ESSAIM-3</t>
  </si>
  <si>
    <t>ESSAIM-4</t>
  </si>
  <si>
    <t>NSPO (Taiwan)</t>
  </si>
  <si>
    <t>FORMOSAT-5</t>
  </si>
  <si>
    <t>XAS</t>
  </si>
  <si>
    <t>NSPO</t>
  </si>
  <si>
    <t>FY-3</t>
  </si>
  <si>
    <t>2645</t>
  </si>
  <si>
    <t>FY-3B (Fengyun-3B )</t>
  </si>
  <si>
    <t>GALEX</t>
  </si>
  <si>
    <t>SPO1, DGA1</t>
  </si>
  <si>
    <t>GCOM-C1</t>
  </si>
  <si>
    <t>O-QPSK</t>
  </si>
  <si>
    <r>
      <t>KTU</t>
    </r>
    <r>
      <rPr>
        <sz val="8"/>
        <rFont val="Microsoft YaHei"/>
        <family val="2"/>
      </rPr>
      <t>、</t>
    </r>
    <r>
      <rPr>
        <sz val="8"/>
        <rFont val="Arial"/>
        <family val="2"/>
      </rPr>
      <t>TKB, SVA3, SVA4, SVA11,
User station (location TBD)</t>
    </r>
  </si>
  <si>
    <t>GCOM-W1</t>
  </si>
  <si>
    <t>O-QPSK 
with SRRC</t>
  </si>
  <si>
    <t>[JAXA 2012]: Record updated to reflect FAR changes</t>
  </si>
  <si>
    <t>GeoEye 1</t>
  </si>
  <si>
    <t>USA</t>
  </si>
  <si>
    <t>GIFTS-IOMI-1</t>
  </si>
  <si>
    <t>NOAA</t>
  </si>
  <si>
    <t>GIFTS-IOMI-2</t>
  </si>
  <si>
    <t>GIFTS-IOMI-3</t>
  </si>
  <si>
    <t>GLORY</t>
  </si>
  <si>
    <t>FBA4, SVA2, WAL1</t>
  </si>
  <si>
    <t>[NASA, 2012]: Record deleted. Failed launch</t>
  </si>
  <si>
    <t>GOES R-Series</t>
  </si>
  <si>
    <t>Linear</t>
  </si>
  <si>
    <t>GOKTURK-1</t>
  </si>
  <si>
    <t>Turkey</t>
  </si>
  <si>
    <t>GOSAT</t>
  </si>
  <si>
    <t>HAT1, HAT2, SVA9, SVA10</t>
  </si>
  <si>
    <t>Greensense</t>
  </si>
  <si>
    <t>1997</t>
  </si>
  <si>
    <t>RSA</t>
  </si>
  <si>
    <t>HJ-1-ABC</t>
  </si>
  <si>
    <t>Huan Jing 1-A</t>
  </si>
  <si>
    <t>60/120/160</t>
  </si>
  <si>
    <t>KAS, BEJ2,SAY1</t>
  </si>
  <si>
    <t>Huan Jing 1-B</t>
  </si>
  <si>
    <t>Huan Jing 1-C</t>
  </si>
  <si>
    <t>HY-1 (Hai Yang)</t>
  </si>
  <si>
    <t>HY-1B</t>
  </si>
  <si>
    <t>HY-2</t>
  </si>
  <si>
    <t>Icesat</t>
  </si>
  <si>
    <t>PFL3,SVA3,WAL2</t>
  </si>
  <si>
    <t>Icesat-2</t>
  </si>
  <si>
    <t>-</t>
  </si>
  <si>
    <t>Ikonos Block 2</t>
  </si>
  <si>
    <t>FBA2, KIR1, NOR1, THO1</t>
  </si>
  <si>
    <t>Space Imaging</t>
  </si>
  <si>
    <t>Ikonos-2</t>
  </si>
  <si>
    <t>FBA2, CRS1, NOR1, THO1</t>
  </si>
  <si>
    <t>Ingenio</t>
  </si>
  <si>
    <t>IRS-1C</t>
  </si>
  <si>
    <t>BPF</t>
  </si>
  <si>
    <t>9 stations</t>
  </si>
  <si>
    <t>India</t>
  </si>
  <si>
    <t xml:space="preserve">ISRO </t>
  </si>
  <si>
    <t>carrier</t>
  </si>
  <si>
    <t>none</t>
  </si>
  <si>
    <t>IRS-1D</t>
  </si>
  <si>
    <t>IRS-P2</t>
  </si>
  <si>
    <t>IRS-P5 (CARTOSAT-1)</t>
  </si>
  <si>
    <t>3 stations</t>
  </si>
  <si>
    <t>IRS CARTOSAT-2</t>
  </si>
  <si>
    <t>XGS10</t>
  </si>
  <si>
    <t>[2012]: Record updated (launch date)</t>
  </si>
  <si>
    <t>IRS CARTOSAT-2A</t>
  </si>
  <si>
    <t xml:space="preserve">? </t>
  </si>
  <si>
    <t>ISRO WEBSITE</t>
  </si>
  <si>
    <t>KAISTSAT-4</t>
  </si>
  <si>
    <t>SATREC KAIST</t>
  </si>
  <si>
    <t>Korea</t>
  </si>
  <si>
    <t>NORAD</t>
  </si>
  <si>
    <t>Kanopus-V-1</t>
  </si>
  <si>
    <t>PSK/QPSK</t>
  </si>
  <si>
    <t>61.44</t>
  </si>
  <si>
    <t>KITSAT-1</t>
  </si>
  <si>
    <t>KITSAT-2</t>
  </si>
  <si>
    <t>KITSAT-3</t>
  </si>
  <si>
    <t>KOMPSAT-1</t>
  </si>
  <si>
    <t>KAR1</t>
  </si>
  <si>
    <t>ITU, CNES, NORAD</t>
  </si>
  <si>
    <t>KOMPSAT-2</t>
  </si>
  <si>
    <t xml:space="preserve">QPSK </t>
  </si>
  <si>
    <t>KARI</t>
  </si>
  <si>
    <t>ITU, NORAD</t>
  </si>
  <si>
    <t>KOMPSAT-3</t>
  </si>
  <si>
    <t>KOMPSAT-5</t>
  </si>
  <si>
    <t>Landsat-5</t>
  </si>
  <si>
    <t>CNES, NORAD, NASA</t>
  </si>
  <si>
    <t>Landsat-7</t>
  </si>
  <si>
    <t>SXF1,PFL3,SVA4</t>
  </si>
  <si>
    <t>LDCM</t>
  </si>
  <si>
    <t>23 stations</t>
  </si>
  <si>
    <t>LibSat I-01</t>
  </si>
  <si>
    <t>LBY</t>
  </si>
  <si>
    <t>LUX-NGSO-1</t>
  </si>
  <si>
    <t>8120, 8280, 8340</t>
  </si>
  <si>
    <t>160, 250</t>
  </si>
  <si>
    <t>16.0, -3.0</t>
  </si>
  <si>
    <t>5.0, 42.0</t>
  </si>
  <si>
    <t>21, 39</t>
  </si>
  <si>
    <t>Typical</t>
  </si>
  <si>
    <t>Luxembourg</t>
  </si>
  <si>
    <t>6 satellites in 3 planes, looks like a placeholder system</t>
  </si>
  <si>
    <t>LUX-NGSO-2</t>
  </si>
  <si>
    <t>LUX-NGSO-3</t>
  </si>
  <si>
    <t>Magnifying Glass 1</t>
  </si>
  <si>
    <t>GEL</t>
  </si>
  <si>
    <t xml:space="preserve">D </t>
  </si>
  <si>
    <t>Magnifying Glass 2</t>
  </si>
  <si>
    <t>Magnifying Glass 3</t>
  </si>
  <si>
    <t>Magnifying Glass 4</t>
  </si>
  <si>
    <t>Magnifying Glass 5</t>
  </si>
  <si>
    <t>METEOR-3M-1</t>
  </si>
  <si>
    <t>16.5/17.5</t>
  </si>
  <si>
    <t>RUS1,MOS1, NOV1, KHA1</t>
  </si>
  <si>
    <t>MISRSAT-1</t>
  </si>
  <si>
    <t>EGY</t>
  </si>
  <si>
    <t>MKA-FKI</t>
  </si>
  <si>
    <t>MLA-NEQO</t>
  </si>
  <si>
    <t>MLA</t>
  </si>
  <si>
    <t>NMP/EO-1</t>
  </si>
  <si>
    <t>MONITOR (orbital plane 1)</t>
  </si>
  <si>
    <t>?</t>
  </si>
  <si>
    <t>MONITOR COMPLEX</t>
  </si>
  <si>
    <t>MONITOR IR1</t>
  </si>
  <si>
    <t>NPP</t>
  </si>
  <si>
    <t>Oceansat-1 (IRS-P4)</t>
  </si>
  <si>
    <t>7 stations</t>
  </si>
  <si>
    <t>Oceansat-2</t>
  </si>
  <si>
    <t>OCO-2</t>
  </si>
  <si>
    <t>OQPSK</t>
  </si>
  <si>
    <t>OCO-R</t>
  </si>
  <si>
    <t>PFL2, WAL1</t>
  </si>
  <si>
    <t xml:space="preserve">NASA  </t>
  </si>
  <si>
    <t>OrbView (USASAT-30C)</t>
  </si>
  <si>
    <t>BAR2, DUL1</t>
  </si>
  <si>
    <t>OrbImage</t>
  </si>
  <si>
    <t>OrbView-5</t>
  </si>
  <si>
    <t>Square Root of Nyquist Filter With X/sinx Compensation</t>
  </si>
  <si>
    <t>DUL1, BAR2, TRO1, TRL1</t>
  </si>
  <si>
    <t>M - CR/CL</t>
  </si>
  <si>
    <t>Parasol</t>
  </si>
  <si>
    <t>4D-8-PSK-TCM</t>
  </si>
  <si>
    <t>TLS1,KIR3</t>
  </si>
  <si>
    <t xml:space="preserve">CNES </t>
  </si>
  <si>
    <t>PAZ</t>
  </si>
  <si>
    <t>Pleiades-1</t>
  </si>
  <si>
    <t>8PSK</t>
  </si>
  <si>
    <t>Pleiades-2</t>
  </si>
  <si>
    <t>Premier</t>
  </si>
  <si>
    <t>12/15</t>
  </si>
  <si>
    <t>O-QPSK / 4D-8PSK-TCM</t>
  </si>
  <si>
    <t>260 / 520</t>
  </si>
  <si>
    <t>Prisma-I</t>
  </si>
  <si>
    <t>Italy</t>
  </si>
  <si>
    <t>PROBA-Vegetation</t>
  </si>
  <si>
    <t xml:space="preserve">OQPSK </t>
  </si>
  <si>
    <t>BPF(6) BT=0.5</t>
  </si>
  <si>
    <t>Sval, Kiruna, Fairbanks</t>
  </si>
  <si>
    <t>PRSS-O1-1</t>
  </si>
  <si>
    <t>PAK</t>
  </si>
  <si>
    <t>Pakistan</t>
  </si>
  <si>
    <t>PRSS-O1-2</t>
  </si>
  <si>
    <t>Quickbird (USASAT-30A)</t>
  </si>
  <si>
    <t>FBA2, TRO1, PRU1, WIL1</t>
  </si>
  <si>
    <t>Digital Globe</t>
  </si>
  <si>
    <t>DigitalGlobe</t>
  </si>
  <si>
    <t>Radarsat-1</t>
  </si>
  <si>
    <t xml:space="preserve"> 18:00</t>
  </si>
  <si>
    <t>FA,GA,PAL</t>
  </si>
  <si>
    <t>Canada</t>
  </si>
  <si>
    <t>Radarsat-2c</t>
  </si>
  <si>
    <t>CAN1, PAL1</t>
  </si>
  <si>
    <t>CSA</t>
  </si>
  <si>
    <t>Radarsat-2F</t>
  </si>
  <si>
    <t>Radarsat-3A</t>
  </si>
  <si>
    <t>Radarsat-3B</t>
  </si>
  <si>
    <t>Rapid Eye 1</t>
  </si>
  <si>
    <t>NST, typical</t>
  </si>
  <si>
    <t>Rapid Eye 2</t>
  </si>
  <si>
    <t>Rapid Eye 3</t>
  </si>
  <si>
    <t>Rapid Eye 4</t>
  </si>
  <si>
    <t>Rapid Eye 5</t>
  </si>
  <si>
    <t>RASAT</t>
  </si>
  <si>
    <t>Bilsat</t>
  </si>
  <si>
    <t>Resource-21</t>
  </si>
  <si>
    <t>Boing</t>
  </si>
  <si>
    <t>Resourcesat-1 (IRS-P6)</t>
  </si>
  <si>
    <t>6 stations</t>
  </si>
  <si>
    <t>RESURS-DK1</t>
  </si>
  <si>
    <t>8192.00</t>
  </si>
  <si>
    <t>58/115</t>
  </si>
  <si>
    <t>2.8</t>
  </si>
  <si>
    <t>38.4/76.8</t>
  </si>
  <si>
    <t>RFSA, NORAD</t>
  </si>
  <si>
    <t>8335.00</t>
  </si>
  <si>
    <t>ROCSAT-2/FORMOSAT-2</t>
  </si>
  <si>
    <t>CR+CL</t>
  </si>
  <si>
    <t>SAC-C</t>
  </si>
  <si>
    <t>FDC1</t>
  </si>
  <si>
    <t>ARG</t>
  </si>
  <si>
    <t>SAC-D</t>
  </si>
  <si>
    <t>Falda del Carmen, Matera</t>
  </si>
  <si>
    <t>ITU-MR, CONAE</t>
  </si>
  <si>
    <t>4723-MOD1</t>
  </si>
  <si>
    <t>SAOCOM</t>
  </si>
  <si>
    <t>ITU-MR, ESA</t>
  </si>
  <si>
    <t>SaudiSat-2</t>
  </si>
  <si>
    <t>ARS</t>
  </si>
  <si>
    <t>Sentinel 5 Precursor</t>
  </si>
  <si>
    <t>may be</t>
  </si>
  <si>
    <t>165 / 267</t>
  </si>
  <si>
    <t>Sentinel-1-1</t>
  </si>
  <si>
    <t>TCM-8PSK</t>
  </si>
  <si>
    <t>KIR8, MAT2, PAL2, TRL2, SVA11</t>
  </si>
  <si>
    <t>Sentinel-1-2</t>
  </si>
  <si>
    <t>Sentinel-2-1</t>
  </si>
  <si>
    <t>Sentinel-2-2</t>
  </si>
  <si>
    <t>10/2016</t>
  </si>
  <si>
    <t>Sentinel-3-1</t>
  </si>
  <si>
    <t>Sentinel-3-2</t>
  </si>
  <si>
    <t>10/2017</t>
  </si>
  <si>
    <t>Sentinel-5</t>
  </si>
  <si>
    <t>SICH-1M</t>
  </si>
  <si>
    <t>UKR</t>
  </si>
  <si>
    <t>possibly launch failure</t>
  </si>
  <si>
    <t>SICH-2</t>
  </si>
  <si>
    <t>DUNAIVTSI-0563</t>
  </si>
  <si>
    <t>SMAP</t>
  </si>
  <si>
    <t>LHCP</t>
  </si>
  <si>
    <t>SMOS</t>
  </si>
  <si>
    <t>VIL1,SVA1</t>
  </si>
  <si>
    <t>ESA, CNES</t>
  </si>
  <si>
    <t>SMOTR</t>
  </si>
  <si>
    <t>Spot-2</t>
  </si>
  <si>
    <t>Spot-4</t>
  </si>
  <si>
    <t>Spot-5</t>
  </si>
  <si>
    <t>Spot-7</t>
  </si>
  <si>
    <t>AUSSAGUEL</t>
  </si>
  <si>
    <t>CNES, ITU-MR</t>
  </si>
  <si>
    <t>SSOT</t>
  </si>
  <si>
    <t>Santiago, Punte Arenas</t>
  </si>
  <si>
    <t>CHL</t>
  </si>
  <si>
    <t>STSAT-2</t>
  </si>
  <si>
    <t>NORAD, ITU</t>
  </si>
  <si>
    <t>Tansuo (Shiyan 1)</t>
  </si>
  <si>
    <t>Terra</t>
  </si>
  <si>
    <t>PFL1,SVA1,WAL1</t>
  </si>
  <si>
    <t>Terra-SAR X-1</t>
  </si>
  <si>
    <t>M</t>
  </si>
  <si>
    <t>Theos</t>
  </si>
  <si>
    <t>BKK</t>
  </si>
  <si>
    <t>THA</t>
  </si>
  <si>
    <t>CGM</t>
  </si>
  <si>
    <t>Tianwang</t>
  </si>
  <si>
    <t>Typical 13m</t>
  </si>
  <si>
    <t>TOPSAT</t>
  </si>
  <si>
    <t>USASAT-30A-1</t>
  </si>
  <si>
    <t>USASAT-30A-2</t>
  </si>
  <si>
    <t>USASAT-30A-3</t>
  </si>
  <si>
    <t>USASAT-30A-4</t>
  </si>
  <si>
    <t>USKW</t>
  </si>
  <si>
    <t>Kiruna, North Pole (AL)</t>
  </si>
  <si>
    <t>USNFR</t>
  </si>
  <si>
    <t>VCL</t>
  </si>
  <si>
    <t>VNREDSAT-1</t>
  </si>
  <si>
    <t>VTN</t>
  </si>
  <si>
    <t>Vietnam</t>
  </si>
  <si>
    <t>WorldView 1</t>
  </si>
  <si>
    <t>RHCP+LHCP</t>
  </si>
  <si>
    <t>Mod. RC</t>
  </si>
  <si>
    <t>TRO1, PRU1, FBA2,  WIL1</t>
  </si>
  <si>
    <t>WorldView 2</t>
  </si>
  <si>
    <t>X-SAT</t>
  </si>
  <si>
    <t>SNG</t>
  </si>
  <si>
    <t>Ziyuan-3</t>
  </si>
  <si>
    <t>Definitions and explanations:</t>
  </si>
  <si>
    <t>Note 1:</t>
  </si>
  <si>
    <t>Note 2:</t>
  </si>
  <si>
    <t>SSO = sun-synchronous low earth orbit,  NGSO = non-sun-sychronous orbit in general except HEO, GSO = geostationary orbit, HEO = highly elliptical orbit</t>
  </si>
  <si>
    <t>Note 3:</t>
  </si>
  <si>
    <t>The longitude on the surface of the earth at the instant of time when the satellite crosses the equatorial plane in the ascending  direction, for GSO satellites enter the longitudinal position</t>
  </si>
  <si>
    <t>Note 4:</t>
  </si>
  <si>
    <t>Effective power at antenna input</t>
  </si>
  <si>
    <t>Note 5:</t>
  </si>
  <si>
    <t>O = omnidirectional or nearly-omnidirectional antenna, C = cardioid or isoflux antenna, P = parabolic antenna, or actual antenna pattern information if available</t>
  </si>
  <si>
    <t>Note 6:</t>
  </si>
  <si>
    <t>H = horizontal polarization, V = vertical polarization, CR = right hand circular polarization, CL = left hand circular polarization, M = mixed</t>
  </si>
  <si>
    <t>Note 7:</t>
  </si>
  <si>
    <t>Ratio of source bit rate over channel symbol rate, see figure 2 of SFCG Rec 21-2R2 for the definition of "source bits" and "channel symbols"</t>
  </si>
  <si>
    <t>Note 8:</t>
  </si>
  <si>
    <t xml:space="preserve">Type of filtering or pulse shaping </t>
  </si>
  <si>
    <t>Note 9:</t>
  </si>
  <si>
    <t xml:space="preserve">TLE Definition: first 2 numbers = year (e.g. 05 = 2005), next numbers until comma = days in that year, e.g. 54 = Feb. 24, numbers after comma = decimal fraction of that day </t>
  </si>
  <si>
    <t>Note 10:</t>
  </si>
  <si>
    <t>Designator</t>
  </si>
  <si>
    <t>Earth station name</t>
  </si>
  <si>
    <t>Latitude</t>
  </si>
  <si>
    <t>Longitude</t>
  </si>
  <si>
    <t>Altitude</t>
  </si>
  <si>
    <t>Minimum elevation angle</t>
  </si>
  <si>
    <t>Antenna diameter</t>
  </si>
  <si>
    <t>Maximum antenna gain</t>
  </si>
  <si>
    <t>Receiver system noise temperature</t>
  </si>
  <si>
    <t>IFIC Number</t>
  </si>
  <si>
    <t>Supported satellite(s)</t>
  </si>
  <si>
    <t>Other Designators</t>
  </si>
  <si>
    <t>deg</t>
  </si>
  <si>
    <t>m</t>
  </si>
  <si>
    <t>K</t>
  </si>
  <si>
    <t>ASF2</t>
  </si>
  <si>
    <t>ASP</t>
  </si>
  <si>
    <t>Alice Springs</t>
  </si>
  <si>
    <t>ALOS, LDCM</t>
  </si>
  <si>
    <t>BAR1</t>
  </si>
  <si>
    <t>Barrow, Alaska</t>
  </si>
  <si>
    <t>App. 7</t>
  </si>
  <si>
    <t>BAR2</t>
  </si>
  <si>
    <t>Orbview</t>
  </si>
  <si>
    <t>BEJ1</t>
  </si>
  <si>
    <t>HY-1</t>
  </si>
  <si>
    <t>BEJ2</t>
  </si>
  <si>
    <t>LDCM, HJ-1-ABC</t>
  </si>
  <si>
    <t>BGL1</t>
  </si>
  <si>
    <t>Bangalore</t>
  </si>
  <si>
    <t>Rec 509</t>
  </si>
  <si>
    <t>Bangkok</t>
  </si>
  <si>
    <t>ALOS, LDCM, Theos</t>
  </si>
  <si>
    <t>Radarsat-2, Radarsat-1</t>
  </si>
  <si>
    <t>Chiang Mai</t>
  </si>
  <si>
    <t>App.8</t>
  </si>
  <si>
    <t>CHU1</t>
  </si>
  <si>
    <t>Chung-Li</t>
  </si>
  <si>
    <t>ROCSAT-2</t>
  </si>
  <si>
    <t>CMA1</t>
  </si>
  <si>
    <t>BEIJING</t>
  </si>
  <si>
    <t>REC-465</t>
  </si>
  <si>
    <t>CMA2</t>
  </si>
  <si>
    <t>CMA3</t>
  </si>
  <si>
    <t>CMA4</t>
  </si>
  <si>
    <t>CMA5</t>
  </si>
  <si>
    <t>COR1</t>
  </si>
  <si>
    <t>CRS1</t>
  </si>
  <si>
    <t>CRSS</t>
  </si>
  <si>
    <t>Ikonos-2 (USASAT-30B)</t>
  </si>
  <si>
    <t>CUI1</t>
  </si>
  <si>
    <t>Cuiaba, Brazil</t>
  </si>
  <si>
    <t>5°</t>
  </si>
  <si>
    <t>CBERS-3, Landsat-5, Resourcesat-1, Terra, Aqua, ENVISAT</t>
  </si>
  <si>
    <t>CUI2</t>
  </si>
  <si>
    <t>B</t>
  </si>
  <si>
    <t>DGA1</t>
  </si>
  <si>
    <t>AUWS  &amp; AUWA01(NASA/USN), DON-1/2(ESA)</t>
  </si>
  <si>
    <t>DUL1</t>
  </si>
  <si>
    <t>Dulles, Virginia</t>
  </si>
  <si>
    <t>GLA (NOAA)</t>
  </si>
  <si>
    <t>B(ALOS-2)</t>
  </si>
  <si>
    <t>GLB (NOAA)</t>
  </si>
  <si>
    <t>GLC (NOAA)</t>
  </si>
  <si>
    <t>FUC2</t>
  </si>
  <si>
    <t>Fucino</t>
  </si>
  <si>
    <t>FUC3</t>
  </si>
  <si>
    <t>FUC1</t>
  </si>
  <si>
    <t>FWV1</t>
  </si>
  <si>
    <t>Fairmont, West Virginia</t>
  </si>
  <si>
    <t>GOES R Series</t>
  </si>
  <si>
    <t>FWV2</t>
  </si>
  <si>
    <t>FWV3</t>
  </si>
  <si>
    <t>GAT1</t>
  </si>
  <si>
    <t>CAN1 (SFCG)</t>
  </si>
  <si>
    <t>Gelsdorf</t>
  </si>
  <si>
    <t>GSF1</t>
  </si>
  <si>
    <t>GOES R-U</t>
  </si>
  <si>
    <t>HAT1</t>
  </si>
  <si>
    <t>Hatoyama No. 1</t>
  </si>
  <si>
    <t>Rec. 465</t>
  </si>
  <si>
    <t>ALOS, GOSAT,ALOS-2</t>
  </si>
  <si>
    <t>HAT2</t>
  </si>
  <si>
    <t>Hatoyama No. 2</t>
  </si>
  <si>
    <t>ALOS, GOSAT</t>
  </si>
  <si>
    <t>HAT3</t>
  </si>
  <si>
    <t>HIR1</t>
  </si>
  <si>
    <t>Hiroshima, Japan</t>
  </si>
  <si>
    <t>Hiroshima Inst. Tech., 13mФ</t>
  </si>
  <si>
    <t>HIR2</t>
  </si>
  <si>
    <t>Hiroshima Inst. Tech., 7.3mФ</t>
  </si>
  <si>
    <t>HIR3</t>
  </si>
  <si>
    <t>HOB1</t>
  </si>
  <si>
    <t>Hobart, Australia</t>
  </si>
  <si>
    <t>HOB2</t>
  </si>
  <si>
    <t>Israel IAI/MBT2</t>
  </si>
  <si>
    <t>EROS</t>
  </si>
  <si>
    <t>JBG1</t>
  </si>
  <si>
    <t>KAI1</t>
  </si>
  <si>
    <t>Kaist</t>
  </si>
  <si>
    <t>Kitsat</t>
  </si>
  <si>
    <t>Kompsat</t>
  </si>
  <si>
    <t>KAS</t>
  </si>
  <si>
    <t>Kashi, China</t>
  </si>
  <si>
    <t>KTU</t>
  </si>
  <si>
    <t>Katsuura</t>
  </si>
  <si>
    <t>GCOM-W1, GCOM-C1</t>
  </si>
  <si>
    <t>KTU4</t>
  </si>
  <si>
    <t>KHA1</t>
  </si>
  <si>
    <t>Khabarovsk</t>
  </si>
  <si>
    <t>5-10</t>
  </si>
  <si>
    <t>RFSA satellites</t>
  </si>
  <si>
    <t>Calipso, Coriolis, Ikonos Block 2</t>
  </si>
  <si>
    <t>App. 8 AN-111</t>
  </si>
  <si>
    <t>KIR3</t>
  </si>
  <si>
    <t>SPOT-2, SPOT-4, SPOT-5, Pleiades</t>
  </si>
  <si>
    <t>KIR5</t>
  </si>
  <si>
    <t>Rec 580</t>
  </si>
  <si>
    <t>Cosmo Skymed</t>
  </si>
  <si>
    <t>KIR6</t>
  </si>
  <si>
    <t>KIR7</t>
  </si>
  <si>
    <t>KIR8</t>
  </si>
  <si>
    <t>Sentinel-1, Sentinel-3</t>
  </si>
  <si>
    <t>KMA1</t>
  </si>
  <si>
    <t>Khantu-Mansiisk</t>
  </si>
  <si>
    <t>RASA satellites</t>
  </si>
  <si>
    <t>KUM</t>
  </si>
  <si>
    <t>Kumamoto, Japan</t>
  </si>
  <si>
    <t>Tokai Univ.</t>
  </si>
  <si>
    <t>KOU</t>
  </si>
  <si>
    <t>Kourou, French Guiana</t>
  </si>
  <si>
    <t>KRU-1 (ESA)</t>
  </si>
  <si>
    <t>MAL1</t>
  </si>
  <si>
    <t>Malindi</t>
  </si>
  <si>
    <t>Rec. 580</t>
  </si>
  <si>
    <t>Cosmo Sky-Med</t>
  </si>
  <si>
    <t>MAL-1 (ESA)</t>
  </si>
  <si>
    <t>MAS1</t>
  </si>
  <si>
    <t>MSP-1(ESA)</t>
  </si>
  <si>
    <t>MAS2</t>
  </si>
  <si>
    <t>MGS1</t>
  </si>
  <si>
    <t>McMurdo, Antarctica</t>
  </si>
  <si>
    <t>MGS (NASA)</t>
  </si>
  <si>
    <t>MAT1</t>
  </si>
  <si>
    <t>Matera, Italy</t>
  </si>
  <si>
    <t>MAT2</t>
  </si>
  <si>
    <t>MAU1</t>
  </si>
  <si>
    <t>Maui, Hawaii</t>
  </si>
  <si>
    <t>planned, originally provided coordinates of 21,-158 have been modified to be within Maui</t>
  </si>
  <si>
    <t>MIA</t>
  </si>
  <si>
    <t>Miami, USA</t>
  </si>
  <si>
    <t>MIN1</t>
  </si>
  <si>
    <t>Minsk, Belarus</t>
  </si>
  <si>
    <t>Moscow</t>
  </si>
  <si>
    <t>7-9</t>
  </si>
  <si>
    <t>NOR1</t>
  </si>
  <si>
    <t>Norman, Oklahoma</t>
  </si>
  <si>
    <t>Ikonos-2 (USASAT-30B), IRS-Series, Ikonos Block 2</t>
  </si>
  <si>
    <t>NOV1</t>
  </si>
  <si>
    <t>Novosibirsk</t>
  </si>
  <si>
    <t>NPO1</t>
  </si>
  <si>
    <t>OCO</t>
  </si>
  <si>
    <t>USAK01 (NASA/USN), FBA1(SFCG)</t>
  </si>
  <si>
    <t>NST1</t>
  </si>
  <si>
    <t>Neustrelitz</t>
  </si>
  <si>
    <t>IRS Series, TerraSAR-X</t>
  </si>
  <si>
    <t>PAR1</t>
  </si>
  <si>
    <t>Parepare, Indonesia</t>
  </si>
  <si>
    <t>PER1</t>
  </si>
  <si>
    <t>Perth, Australia</t>
  </si>
  <si>
    <t>PER-1 (ESA)</t>
  </si>
  <si>
    <t>PAL1</t>
  </si>
  <si>
    <t>Radarsat-2, LDCM, Radarsat-1</t>
  </si>
  <si>
    <t>PAL2</t>
  </si>
  <si>
    <t>Sentinel-1, Sentinel-2</t>
  </si>
  <si>
    <t>PDM1</t>
  </si>
  <si>
    <t>Pratica di Mare</t>
  </si>
  <si>
    <t>PFL1</t>
  </si>
  <si>
    <t>Poker Flat, Alaska</t>
  </si>
  <si>
    <t>Terra, LDCM</t>
  </si>
  <si>
    <t>PFL2</t>
  </si>
  <si>
    <t>Aura, Aqua</t>
  </si>
  <si>
    <t>AGS-11 (NASA)</t>
  </si>
  <si>
    <t>PFL3</t>
  </si>
  <si>
    <t>Icesat, Landsat-7</t>
  </si>
  <si>
    <t>PFL4</t>
  </si>
  <si>
    <t>EO-1, NPP</t>
  </si>
  <si>
    <t>PF-1</t>
  </si>
  <si>
    <t>PF1 (NASA/Datalynx)</t>
  </si>
  <si>
    <t>PF-2</t>
  </si>
  <si>
    <t>PF2 (NASA/Datalynx)</t>
  </si>
  <si>
    <t>PRSS-01</t>
  </si>
  <si>
    <t>POW1</t>
  </si>
  <si>
    <t>Poway, California</t>
  </si>
  <si>
    <t>AVStar-2, AVStar-1?</t>
  </si>
  <si>
    <t>planned</t>
  </si>
  <si>
    <t>PRU1</t>
  </si>
  <si>
    <t>Prudhoe Bay, Alaska</t>
  </si>
  <si>
    <t>Quickbird (USASAT-30A), Worldview-1</t>
  </si>
  <si>
    <t>Ruche</t>
  </si>
  <si>
    <t>ESSAIM</t>
  </si>
  <si>
    <t>RUS1</t>
  </si>
  <si>
    <t>Russia 1</t>
  </si>
  <si>
    <t>SNT1</t>
  </si>
  <si>
    <t>Santiago, Chile</t>
  </si>
  <si>
    <t>SAS1</t>
  </si>
  <si>
    <t>Saskatoon</t>
  </si>
  <si>
    <t>Radarsat-2A/B</t>
  </si>
  <si>
    <t>SAY1</t>
  </si>
  <si>
    <t>Sanya</t>
  </si>
  <si>
    <t>HY-1, HJ-1-ABC</t>
  </si>
  <si>
    <t>SEO</t>
  </si>
  <si>
    <t>Seoul, Korea</t>
  </si>
  <si>
    <t>SHA1</t>
  </si>
  <si>
    <t>Shadnagar</t>
  </si>
  <si>
    <t>IRS Series</t>
  </si>
  <si>
    <t>SXF1</t>
  </si>
  <si>
    <t>Sioux Falls</t>
  </si>
  <si>
    <t>Landsat-7, LDCM</t>
  </si>
  <si>
    <t>SPO1</t>
  </si>
  <si>
    <t>South Point, Hawaii</t>
  </si>
  <si>
    <t>USHI01 &amp; HWIS (NASA/USN), SPH-1(ESA)</t>
  </si>
  <si>
    <t>SPO2</t>
  </si>
  <si>
    <t>USHI02 (NASA/USN), SPH-2(ESA)</t>
  </si>
  <si>
    <t>SSK1</t>
  </si>
  <si>
    <t>South-Sakhalinsk</t>
  </si>
  <si>
    <t>Stennis, MS</t>
  </si>
  <si>
    <t>Resource-21, AVStar-1, AVStar-2?</t>
  </si>
  <si>
    <t>STH1</t>
  </si>
  <si>
    <t>St. Hubert</t>
  </si>
  <si>
    <t>Radarsat-2</t>
  </si>
  <si>
    <t>SVA1</t>
  </si>
  <si>
    <t>Svalbard, Norway</t>
  </si>
  <si>
    <t>SVA2</t>
  </si>
  <si>
    <t>Aura, Aqua, Glory</t>
  </si>
  <si>
    <t>SVA3</t>
  </si>
  <si>
    <t>SG1 (NASA)?</t>
  </si>
  <si>
    <t>SVA4</t>
  </si>
  <si>
    <t>SVA5</t>
  </si>
  <si>
    <t>SVA6</t>
  </si>
  <si>
    <t>SVA7</t>
  </si>
  <si>
    <t>Wales</t>
  </si>
  <si>
    <t>SVA8</t>
  </si>
  <si>
    <t>Cosmo Skymed, GOSAT</t>
  </si>
  <si>
    <t>SVA9</t>
  </si>
  <si>
    <t>GOSAT, LDCM</t>
  </si>
  <si>
    <t>SG2(NASA)?</t>
  </si>
  <si>
    <t>SVA10</t>
  </si>
  <si>
    <t>SVA11</t>
  </si>
  <si>
    <t>Sentinel-2, Sentinel-3, GCOM-W1</t>
  </si>
  <si>
    <t>SVA12</t>
  </si>
  <si>
    <t>SMOS, Aeolus</t>
  </si>
  <si>
    <t>TAI1</t>
  </si>
  <si>
    <t>Tainan</t>
  </si>
  <si>
    <t>TAW</t>
  </si>
  <si>
    <t>Taipei Fixed Taiwan</t>
  </si>
  <si>
    <t>TDF1</t>
  </si>
  <si>
    <t>Tierra del Fuego</t>
  </si>
  <si>
    <t>THO1</t>
  </si>
  <si>
    <t>Thornton, Colorado</t>
  </si>
  <si>
    <t>Ikonos-2 (USASAT-30B), Ikonos Block 2</t>
  </si>
  <si>
    <t>Toulouse</t>
  </si>
  <si>
    <t>Parasol, Spot-2, Spot-4, Spot-5, Demeter</t>
  </si>
  <si>
    <t>TRO1</t>
  </si>
  <si>
    <t>Tromso, Norway</t>
  </si>
  <si>
    <t>7.3 m</t>
  </si>
  <si>
    <t>TRO2</t>
  </si>
  <si>
    <t>TRL1</t>
  </si>
  <si>
    <t>Troll, Antarctica</t>
  </si>
  <si>
    <t>Orbview-5</t>
  </si>
  <si>
    <t>TR-1 (ESA)</t>
  </si>
  <si>
    <t>TRL2</t>
  </si>
  <si>
    <t>TKB</t>
  </si>
  <si>
    <t>Tsukuba</t>
  </si>
  <si>
    <t>GCOM-W1, ALOS-2, GCOM-C1</t>
  </si>
  <si>
    <t>USI-1</t>
  </si>
  <si>
    <t>Usingen, Germany</t>
  </si>
  <si>
    <t>Meteosat Second Generation</t>
  </si>
  <si>
    <t>USI-2</t>
  </si>
  <si>
    <t>USI-3</t>
  </si>
  <si>
    <t>UPR</t>
  </si>
  <si>
    <t>VIL1</t>
  </si>
  <si>
    <t>Villafranca</t>
  </si>
  <si>
    <t>VIL-4 (ESA)</t>
  </si>
  <si>
    <t>Wallops, Virginia</t>
  </si>
  <si>
    <t>WAL2</t>
  </si>
  <si>
    <t>WAL4</t>
  </si>
  <si>
    <t>GOES-R Series</t>
  </si>
  <si>
    <t>[WAL5]</t>
  </si>
  <si>
    <t>[WAL6]</t>
  </si>
  <si>
    <t>WHM1</t>
  </si>
  <si>
    <t>Weilheim</t>
  </si>
  <si>
    <t>TerraSAR-X</t>
  </si>
  <si>
    <t>WIL1</t>
  </si>
  <si>
    <t>Wilkes-Barre, PA</t>
  </si>
  <si>
    <t>Hsin-Chu, Taiwan</t>
  </si>
  <si>
    <t>ROCSAT-2, FORMOSAT-5</t>
  </si>
  <si>
    <t>P = primary station, B = back-up station</t>
  </si>
  <si>
    <t>With reference to ITU Radio Regulations or relevant ITU-R recommendations</t>
  </si>
  <si>
    <t>ORBITAL PARAMETERS</t>
  </si>
  <si>
    <t>Epoch time</t>
  </si>
  <si>
    <t>Repeat time for SSO</t>
  </si>
  <si>
    <t>minutes</t>
  </si>
  <si>
    <t>inactive</t>
  </si>
  <si>
    <t>HAT1, HAT2, ALA, MAT1, MAS1, ASP, BKK</t>
  </si>
  <si>
    <t>[JAXA, 2012]: Power generation failure led to EOL on May 2011</t>
  </si>
  <si>
    <t>ADEOS</t>
  </si>
  <si>
    <t>60Mbps</t>
  </si>
  <si>
    <t>HAT,KIR,ALA,WAL,SHO</t>
  </si>
  <si>
    <t>6Mbps</t>
  </si>
  <si>
    <t>ADEOS-2</t>
  </si>
  <si>
    <t>CBERS-1</t>
  </si>
  <si>
    <t>ITU-MR, CNES</t>
  </si>
  <si>
    <t>8 GHz malfunction, ceased to operate in 2003</t>
  </si>
  <si>
    <t>China/Brasil</t>
  </si>
  <si>
    <t>CNES, NORAD, ESA</t>
  </si>
  <si>
    <t>ERS-1</t>
  </si>
  <si>
    <t>Computer and giro control failure led to EOL on  07 March 2000</t>
  </si>
  <si>
    <t>IRS-1A</t>
  </si>
  <si>
    <t>IRS-1B</t>
  </si>
  <si>
    <t>JERS</t>
  </si>
  <si>
    <t>Landsat-4</t>
  </si>
  <si>
    <t>ASRC, NASA</t>
  </si>
  <si>
    <t>satellite still in orbit but not transmitting data</t>
  </si>
  <si>
    <t>MOS-1A</t>
  </si>
  <si>
    <t>10-11AM</t>
  </si>
  <si>
    <t>MSK</t>
  </si>
  <si>
    <t>HAT</t>
  </si>
  <si>
    <t>MOS-1B</t>
  </si>
  <si>
    <t>OCO was terminated due to launch failure on Feb. 24, 2009. OCO-R is a planned replacement mission using similar or identical telecom equipment.
[NASA, 2012]: Record deleted</t>
  </si>
  <si>
    <t>List of all missions / Status/ Administration</t>
  </si>
  <si>
    <t>List of mission per Administration</t>
  </si>
  <si>
    <t>List with status of missions, per administration</t>
  </si>
  <si>
    <t>Mission</t>
  </si>
  <si>
    <t>Status</t>
  </si>
  <si>
    <t>Administration</t>
  </si>
  <si>
    <t>Count of Status</t>
  </si>
  <si>
    <t>Grand Total</t>
  </si>
  <si>
    <t>Change Log for the EESS-8GHz Data base</t>
  </si>
  <si>
    <t>Date</t>
  </si>
  <si>
    <t>Contributor</t>
  </si>
  <si>
    <t>Records updated</t>
  </si>
  <si>
    <t>New</t>
  </si>
  <si>
    <t>Modified</t>
  </si>
  <si>
    <t>Deleted</t>
  </si>
  <si>
    <t>UPDATE 2012</t>
  </si>
  <si>
    <t>CONAE (Argentina), Rafael Mariani</t>
  </si>
  <si>
    <t>NSPO (Taiwan), Albert Shiau</t>
  </si>
  <si>
    <t>CSA (Canada), Martin Hébert</t>
  </si>
  <si>
    <t>NASA GSFC (USA), Ted Berman</t>
  </si>
  <si>
    <t>NASA JPL (USA), Farzin Manshadi</t>
  </si>
  <si>
    <t>JAXA (Japan), Shibukawa Kiwao</t>
  </si>
  <si>
    <t>NOAA (USA), Carmelo Rivera</t>
  </si>
  <si>
    <t>ESA, Elena Daganzo</t>
  </si>
  <si>
    <t>web search [ITU MR, Celestrak, satelliteonthenet.co.uk], DB custodian</t>
  </si>
  <si>
    <t>TOTAL</t>
  </si>
  <si>
    <r>
      <t>Icesat, GCOM-W1, LDCM</t>
    </r>
    <r>
      <rPr>
        <b/>
        <sz val="9"/>
        <color indexed="8"/>
        <rFont val="Arial"/>
      </rPr>
      <t xml:space="preserve">, </t>
    </r>
    <r>
      <rPr>
        <sz val="9"/>
        <color indexed="8"/>
        <rFont val="Arial"/>
      </rPr>
      <t>ALOS-2,GCOM-C1</t>
    </r>
  </si>
  <si>
    <r>
      <t>Landsat-7, GCOM-W1</t>
    </r>
    <r>
      <rPr>
        <b/>
        <sz val="9"/>
        <color indexed="12"/>
        <rFont val="Arial"/>
      </rPr>
      <t xml:space="preserve">, </t>
    </r>
    <r>
      <rPr>
        <sz val="9"/>
        <color indexed="8"/>
        <rFont val="Arial"/>
      </rPr>
      <t>GCOM-C1</t>
    </r>
  </si>
  <si>
    <t>Falda del Carmen, Argentina</t>
  </si>
  <si>
    <t>05/2013: New entry</t>
  </si>
  <si>
    <t>05/2013: Updated characteristics</t>
  </si>
  <si>
    <t>AUSTRALIA</t>
  </si>
  <si>
    <t>CHINA</t>
  </si>
  <si>
    <t>INDIA</t>
  </si>
  <si>
    <t>THAILAND</t>
  </si>
  <si>
    <t>USA/ALASKA</t>
  </si>
  <si>
    <t>SWEDEN</t>
  </si>
  <si>
    <t>ARGENTINA</t>
  </si>
  <si>
    <t>BRAZIL</t>
  </si>
  <si>
    <t>ITALY</t>
  </si>
  <si>
    <t>CANADA</t>
  </si>
  <si>
    <t>GERMANY</t>
  </si>
  <si>
    <t>JAPAN</t>
  </si>
  <si>
    <t>ISRAEL</t>
  </si>
  <si>
    <t>SOUTH AFRICA</t>
  </si>
  <si>
    <t>SOUTH KOREA</t>
  </si>
  <si>
    <t>RUSSIAN FED</t>
  </si>
  <si>
    <t>FRENCH GUYANA</t>
  </si>
  <si>
    <t>KENYA</t>
  </si>
  <si>
    <t>Maspalomas</t>
  </si>
  <si>
    <t>SPAIN</t>
  </si>
  <si>
    <t>ANTARCTICA</t>
  </si>
  <si>
    <t>USA/HAWAII</t>
  </si>
  <si>
    <t>BELARUS</t>
  </si>
  <si>
    <t>INDONESIA</t>
  </si>
  <si>
    <t>PAKISTAN</t>
  </si>
  <si>
    <t>FRANCE</t>
  </si>
  <si>
    <t>05/2013: ESSAIM decomissioned 2010. Unknown if RUC1 is still active ground station</t>
  </si>
  <si>
    <t>CHILE</t>
  </si>
  <si>
    <t>VIETNAM</t>
  </si>
  <si>
    <t>PUERTO RICO</t>
  </si>
  <si>
    <t>NORWAY</t>
  </si>
  <si>
    <t>https://www.sfcgonline.org/resources/default.aspx</t>
  </si>
  <si>
    <t>Data source</t>
  </si>
  <si>
    <t>XBDB- the SFCG X-Band database. Public access at SFCG website</t>
  </si>
  <si>
    <t>http://www.sscspace.com/prioranet-sites</t>
  </si>
  <si>
    <t>ESA Estrack Network</t>
  </si>
  <si>
    <t>http://www.esa.int/Our_Activities/Operations/Estrack_tracking_stations</t>
  </si>
  <si>
    <t>http://www.jaxa.jp/about/centers/ktcs/index_e.html</t>
  </si>
  <si>
    <t>http://esc.gsfc.nasa.gov/assets/files/453-UG-002905(2).pdf</t>
  </si>
  <si>
    <t>NASA Near Earth Network User Guide (453-NENUG)</t>
  </si>
  <si>
    <t>website</t>
  </si>
  <si>
    <t>JAXA tracking stations website</t>
  </si>
  <si>
    <t>PRIORANET SSC/USN -Swedish Space Corporation/Universal Space Network</t>
  </si>
  <si>
    <t>Hartebeesthoek</t>
  </si>
  <si>
    <t>http://landsat.usgs.gov/about_ground_stations.php</t>
  </si>
  <si>
    <t xml:space="preserve">USGS International Ground Station (IGS) Network </t>
  </si>
  <si>
    <t xml:space="preserve"> http://directreadout.sci.gsfc.nasa.gov/index.cfm?section=links&amp;page=eos_db_sites</t>
  </si>
  <si>
    <t>GSFC direct readout ground stations using TERRA + AQUA sats</t>
  </si>
  <si>
    <t>05/2013: New entry. TBC by NOAA if WAL4-5-6 are collocated.</t>
  </si>
  <si>
    <t>05/2013: NOAA Wallops Command and Data Acquisiton Station?</t>
  </si>
  <si>
    <t>SFCG X-Band Data Base: Ground station list</t>
  </si>
  <si>
    <t>Update:</t>
  </si>
  <si>
    <t>Total</t>
  </si>
  <si>
    <t>STATION LIST: ESA/ E Daganzo.  General revision of table including web research</t>
  </si>
  <si>
    <t>2 proposed for deletion</t>
  </si>
  <si>
    <t>multiple entries</t>
  </si>
  <si>
    <t>SFCG X-Band Data Base: Satellite list</t>
  </si>
  <si>
    <t>http://database.eohandbook.com/database</t>
  </si>
  <si>
    <t>CEOS EO handbook</t>
  </si>
  <si>
    <t>2704</t>
  </si>
  <si>
    <t>[ESA,2013]: SELECTED AS NEXT ESA Candidate Earth Explorer mission (EE7)</t>
  </si>
  <si>
    <t>[2013]: SSTL developed the China DMC+4 microsatellite, renamed Beijing 1 after launch, for the Beijing Landview Mapping  Information Technology Ltd (BLMIT).</t>
  </si>
  <si>
    <t>http://space.skyrocket.de/doc_sdat</t>
  </si>
  <si>
    <t>Gunter's Space page</t>
  </si>
  <si>
    <t>ITU online search</t>
  </si>
  <si>
    <t>ITU SNS</t>
  </si>
  <si>
    <t>CBERS-4 (ZY 1E)</t>
  </si>
  <si>
    <t>2016</t>
  </si>
  <si>
    <t>CBERS-4B (ZY 1E2)</t>
  </si>
  <si>
    <t>database http://space.skyrocket.de</t>
  </si>
  <si>
    <t>[2013]: New entry/ Key parameters to be confirmed/provided</t>
  </si>
  <si>
    <t>[2013]: 1st satellite of CNES MYRIADE microsat series. Disposal 03/2011. http://smsc.cnes.fr/DEMETER/GP_actualite.htm</t>
  </si>
  <si>
    <t>DZZ-HR</t>
  </si>
  <si>
    <t>DZZ-MR</t>
  </si>
  <si>
    <t>KAZ</t>
  </si>
  <si>
    <t>E-STAR</t>
  </si>
  <si>
    <t>Aqua (EOS PM-1)</t>
  </si>
  <si>
    <t>[2013: filed as EOS-PM</t>
  </si>
  <si>
    <t>Terra (EOS AM)</t>
  </si>
  <si>
    <t>eo portal directory</t>
  </si>
  <si>
    <t xml:space="preserve">https://directory.eoportal.org/web/eoportal/satellite-missions </t>
  </si>
  <si>
    <t>ALSAT-2A</t>
  </si>
  <si>
    <t>ALSAT-2B</t>
  </si>
  <si>
    <t>Spot-7 (Astroterra)</t>
  </si>
  <si>
    <t>[2013] Filed as ASTROTERRA (spot 6 &amp; 7)</t>
  </si>
  <si>
    <t>Spot 6 (Astroterra)</t>
  </si>
  <si>
    <t>[2013]filed as ALSAT-2. Two satellites :  ALSAT-2A (2010), ALSAT-2B (under development)</t>
  </si>
  <si>
    <t>ISR1, 14 GROUND STATIONS</t>
  </si>
  <si>
    <t>[NOAA 2012]: Record update..[2013] still operational</t>
  </si>
  <si>
    <t>CNES, NORAD. ITU MR</t>
  </si>
  <si>
    <t>/</t>
  </si>
  <si>
    <t>DubaiSat-2B</t>
  </si>
  <si>
    <t xml:space="preserve"> ITU-MR</t>
  </si>
  <si>
    <t>NESDIS, NOAA</t>
  </si>
  <si>
    <t>FY-3A</t>
  </si>
  <si>
    <t>[2013] ITU filed as FY-3 (series of two satellites) https://directory.eoportal.org/web/eoportal/satellite-missions/f/fy-3</t>
  </si>
  <si>
    <t>ITU MR, NORAD, WEB search</t>
  </si>
  <si>
    <t>GC-1</t>
  </si>
  <si>
    <t>GC-2</t>
  </si>
  <si>
    <t>GC-5</t>
  </si>
  <si>
    <t>2744 (API)</t>
  </si>
  <si>
    <t xml:space="preserve">ITU MR, </t>
  </si>
  <si>
    <t>web Eoportal.org</t>
  </si>
  <si>
    <t>BEIJING, KASHI, MUDANJIANG, SANYA, XD-12M</t>
  </si>
  <si>
    <t>2737 (API)</t>
  </si>
  <si>
    <t>6 Sept 2008</t>
  </si>
  <si>
    <t>GeoEye1/ Orbview-5</t>
  </si>
  <si>
    <t>OrbImage, GeoEye</t>
  </si>
  <si>
    <t>WorldView 3</t>
  </si>
  <si>
    <t>not identified in ITU filings, [2013]: see http://www.digitalglobe.com/about-us/content-collection</t>
  </si>
  <si>
    <t>[2013] FILED AS HJ-1 ABC</t>
  </si>
  <si>
    <t>ITU-MR, Websearch</t>
  </si>
  <si>
    <t>2742 (API)</t>
  </si>
  <si>
    <t>HXMT</t>
  </si>
  <si>
    <t>2741 (API)</t>
  </si>
  <si>
    <t>[2013] filed as USASAT-30B.  Ikonos 2 seems to be operational. Constellation IKONOS and Geoeye-1, currently of Digital GlobeSystem . http://www.geoeye.com/CorpSite/products/earth-imagery/geoeye-satellites.aspx</t>
  </si>
  <si>
    <t>[2013]: Has not yet been filed with the ITU?, not found info in web</t>
  </si>
  <si>
    <t>2608 (API)</t>
  </si>
  <si>
    <t>[2012] Record updated. Launched. [2013] added 2nd tx freq as per filing</t>
  </si>
  <si>
    <t>HY-1A (Hai Yang, Ocean-1)</t>
  </si>
  <si>
    <t>[2013] filed as HY-1, AKA OCEAN-1. DFH Satellite Co. Ltd of CAST. http://space.skyrocket.de/doc_sdat/hy-1.htm</t>
  </si>
  <si>
    <t>[2013] filed as HY-1</t>
  </si>
  <si>
    <t>[2013] Mission completed on September 21, 2007. http://www.isro.org/satellites/irs-1c.aspx</t>
  </si>
  <si>
    <t>END OF MISSION</t>
  </si>
  <si>
    <t>[2013] Mission completed on JANUARY 2010. http://www.isro.org/satellites/irs-1d.aspx</t>
  </si>
  <si>
    <t>[2013] Mission completed after serving 3 years. http://www.isro.org/satellites/irs-p2.aspx</t>
  </si>
  <si>
    <t>SARAL</t>
  </si>
  <si>
    <t>ISRO, CNES websites</t>
  </si>
  <si>
    <t>6:00/18:00</t>
  </si>
  <si>
    <t>35 days</t>
  </si>
  <si>
    <t>IRS-P4 OCEANSAT</t>
  </si>
  <si>
    <t>[2013] Mission completed on AUGUST 2010. http://www.isro.org/satellites/irs-p4_oceansat.aspx</t>
  </si>
  <si>
    <t>IRS P6 (RESOURCESAT-1)</t>
  </si>
  <si>
    <t>2720?</t>
  </si>
  <si>
    <t>[2013]: FOLLOW UP OF CARTOSAT-2. Same filing?. http://www.isro.org/satellites/cartosat2A.aspx; https://directory.eoportal.org/web/eoportal/satellite-missions/c-missions/cartosat-2a</t>
  </si>
  <si>
    <t>IRS CARTOSAT-2B</t>
  </si>
  <si>
    <t>[2013]: FOLLOW UP OF CARTOSAT-2 &amp; 2A. Same filing?. http://www.isro.org/satellites/cartosat-2b.aspx</t>
  </si>
  <si>
    <t>IRS Oceansat-2</t>
  </si>
  <si>
    <t>2516?</t>
  </si>
  <si>
    <t>[2013]: HERITAGE FROM PREVIOUS IRS MISSIONS. http://www.isro.org/satellites/oceansat-2.aspx</t>
  </si>
  <si>
    <t>IRS RESOURCESAT-2</t>
  </si>
  <si>
    <t>[2013] NEW ENTRY.  http://www.isro.org/satellites/resourcesat-2.aspx</t>
  </si>
  <si>
    <t>[2013]: Parasol is the second microsatellite in the Myriade series developed by CNES. Mission planned for 2 years but extended until now.</t>
  </si>
  <si>
    <t>[2013]: MISSION IN OPERATION. http://www.cnes.fr/web/CNES-fr/3227-pleiades.php</t>
  </si>
  <si>
    <t>[2013]: MISSION IN OPERATION. http://www.isro.org/satellites/irs-p6resourcesat-1.aspx</t>
  </si>
  <si>
    <t>[2013]: END OF MISSION IN 2009. http://www.cnes.fr/web/CNES-fr/258-spot.php</t>
  </si>
  <si>
    <t>BR WIC/IFIC number</t>
  </si>
  <si>
    <t>21 dec 1999</t>
  </si>
  <si>
    <t>[2013]: END OF MISSION IN 2008. http://www.kari.re.kr/data/eng/contents/Space_001.asp?catcode=1010111000&amp;depthno=0</t>
  </si>
  <si>
    <t>[2013]: http://www.kari.re.kr/data/eng/contents/Space_002.asp?catcode=1010111100&amp;depthno=0</t>
  </si>
  <si>
    <t>KOMPSAT-3A</t>
  </si>
  <si>
    <t>http://www.satelliteonthenet.co.uk/index.php/2013</t>
  </si>
  <si>
    <t>launch dates- satellite on the net</t>
  </si>
  <si>
    <t>STSAT-3</t>
  </si>
  <si>
    <t>STSAT-2C</t>
  </si>
  <si>
    <t>[2013]: NEW ENTRY. http://www.kari.re.kr; http://space.skyrocket.de/doc_sdat/stsat-2c.htm</t>
  </si>
  <si>
    <r>
      <t>Falda del Carmen, (Matera). Use of Matera to be avoided for this upper channel (</t>
    </r>
    <r>
      <rPr>
        <i/>
        <sz val="8"/>
        <rFont val="Arial"/>
      </rPr>
      <t>CONAE-NASA agreement for protection of DSN station in Madrid)</t>
    </r>
  </si>
  <si>
    <t>SAC-D / AQUARIUS</t>
  </si>
  <si>
    <t>SAOCOM 1A</t>
  </si>
  <si>
    <t>SAOCOM 1B</t>
  </si>
  <si>
    <t>15.31 dBW</t>
  </si>
  <si>
    <t xml:space="preserve">OrbView </t>
  </si>
  <si>
    <t>[2013] OrbView does not seem to be filed as USASAT30C. Different orbit altitude 430km vs 684km (?)</t>
  </si>
  <si>
    <t>2743 (API)</t>
  </si>
  <si>
    <t>[2013] only API filed by now</t>
  </si>
  <si>
    <t>[2013]: updated launch date</t>
  </si>
  <si>
    <t>[2013]: MISSION IN OPERATION.</t>
  </si>
  <si>
    <t>2695 (API)</t>
  </si>
  <si>
    <t>2740 (API)</t>
  </si>
  <si>
    <t>PRSS-O1-A</t>
  </si>
  <si>
    <t>PRSS-O1-B</t>
  </si>
  <si>
    <t>PAKTES-1-A</t>
  </si>
  <si>
    <t>PAKTES-1-B</t>
  </si>
  <si>
    <t>[2013]: END OF MISSION ON 29 MARCH 2013 (AFTER 17 YEARS!)</t>
  </si>
  <si>
    <t>G (UK)</t>
  </si>
  <si>
    <t>320 Mbps</t>
  </si>
  <si>
    <t>2684 (API)</t>
  </si>
  <si>
    <t>NASA work shop, NORAD, ITU-MR</t>
  </si>
  <si>
    <t>DLR. ITU-MR</t>
  </si>
  <si>
    <t>indications for 115 MHz bandwidth, [2013] updated as per filing</t>
  </si>
  <si>
    <r>
      <t>[2013]: filing TERRASAR includes two satellites=&gt;</t>
    </r>
    <r>
      <rPr>
        <b/>
        <u/>
        <sz val="8"/>
        <rFont val="Arial"/>
      </rPr>
      <t xml:space="preserve"> TerraSAR-X</t>
    </r>
    <r>
      <rPr>
        <sz val="8"/>
        <rFont val="Arial"/>
        <family val="2"/>
      </rPr>
      <t xml:space="preserve"> / TanDEM-X </t>
    </r>
  </si>
  <si>
    <r>
      <t>[2013]: filing TERRASAR includes two satellites=&gt; TerraSAR-X /</t>
    </r>
    <r>
      <rPr>
        <b/>
        <u/>
        <sz val="8"/>
        <rFont val="Arial"/>
      </rPr>
      <t xml:space="preserve"> TanDEM-X </t>
    </r>
  </si>
  <si>
    <t>MONITOR E-N1</t>
  </si>
  <si>
    <t>ITU-MR, web search</t>
  </si>
  <si>
    <t>SMOTR -1</t>
  </si>
  <si>
    <t>SMOTR -2</t>
  </si>
  <si>
    <t>SMOTR -3</t>
  </si>
  <si>
    <t>SMOTR -4</t>
  </si>
  <si>
    <t>28 jul 2012</t>
  </si>
  <si>
    <t>[2013] launched in 2012. http://www.sworld.com.au/steven/space/russia-rec.txt; http://www.russianspaceweb.com/karat.html</t>
  </si>
  <si>
    <t>RFSA, itu-mr, web search</t>
  </si>
  <si>
    <t>[2013]: SATELLITE OPERATIONAL. http://www.russianspaceweb.com/kanopus.html</t>
  </si>
  <si>
    <t>[2013] filed as PICASSO</t>
  </si>
  <si>
    <t>[2013] DECOMMISSIONED JAN 2013. http://landsat.gsfc.nasa.gov/about/landsat5.html</t>
  </si>
  <si>
    <t>Landsat 8 (LDCM)</t>
  </si>
  <si>
    <t>[2013] Landsat Data Continuity Mission. FILED AS LDCM. OPERATIONAL. https://directory.eoportal.org/web/eoportal/satellite-missions/l/landsat-8-ldcm; http://landsat.gsfc.nasa.gov/about/ldcm.html</t>
  </si>
  <si>
    <t>2576 (API)</t>
  </si>
  <si>
    <t>[2013] Not found any itu filing with the mission name. Mission charact at https://directory.eoportal.org/web/eoportal/satellite-missions/g/geoeye-1</t>
  </si>
  <si>
    <t>SAR LUPE (Magnifying Glass) Sat 4</t>
  </si>
  <si>
    <t>USASAT-30A (Quickbird-2)</t>
  </si>
  <si>
    <t>DigitalGlobe, ITU-MR</t>
  </si>
  <si>
    <t>[NOAA 2012] filed as USASAT30A, EXTENDED THRU EARLY 2012, [2013] GRADUAL DECENT TO 450KM IN 2013. The ITU filing included 4 satellites in 3 orbital planes. Quickbird-1 (Nov 2000) was lost due to launch failure. Quickbird-2 (Oct 2001) is operational. No other Quickbird launches.  http://www.digitalglobe.com/about-us/content-collection#satellites&amp;quickbird, http://space.skyrocket.de/doc_sdat/quickbird.htm</t>
  </si>
  <si>
    <t>VNREDSAT-1A</t>
  </si>
  <si>
    <t>[2013]: SATELLITE LAUNCHED AND NOW OPERATIONAL. https://directory.eoportal.org/web/eoportal/satellite-missions/v-w-x-y-z/vnredsat-1</t>
  </si>
  <si>
    <t>ITU-MR, WEBSEARCH</t>
  </si>
  <si>
    <t>[2013] SATELLITE LAUNCHED AND NOW OPERATIONA. microsatellite technology demonstration mission of CREST/ NTU (Nanyang Technological University), Singapore. https://directory.eoportal.org/web/eoportal/satellite-missions/v-w-x-y-z/xsat</t>
  </si>
  <si>
    <t>[2013]: FILING TIANWANG REFERS TO 10 SATELLITES IN 5 ORBITAL PLANES AT DIFFERENT ALTITUDES. Status now as OPERATIONAL, but to be checked the number on satellites (and X-Band links) active</t>
  </si>
  <si>
    <t>CBERS-2 (ZY 1B or FM2)</t>
  </si>
  <si>
    <t>CBERS-1 (ZY 1A or FM1)</t>
  </si>
  <si>
    <t>CBERS-2B (ZY 1B2 or FM2B)</t>
  </si>
  <si>
    <t>CBERS-3 (ZY 1D or FM3)</t>
  </si>
  <si>
    <t>Ziyuan-3 (ZY 3)</t>
  </si>
  <si>
    <t>[2013] updated name. launched ZY 3A, plans for ZY 3B</t>
  </si>
  <si>
    <t>[2013]: not operational</t>
  </si>
  <si>
    <t>[2013] launched in 2011. Now operational. http://www.wmo-sat.info/oscar/satellites/view/369</t>
  </si>
  <si>
    <t>CEOS &amp; OSCAR databases</t>
  </si>
  <si>
    <t>FORMOSAT-2 (ROCSAT 2)</t>
  </si>
  <si>
    <t>[2013] Near Equator Orbit (NEqO) satellie. AKA RazakSAT. http://www.skmm.gov.my/skmmgovmy/files/attachments/IPR06.pdf</t>
  </si>
  <si>
    <t>MLA-NEQO (RazakSAT)</t>
  </si>
  <si>
    <t>2638 (API)</t>
  </si>
  <si>
    <t>[2013]: new entry. ITU filing not found (TBC). Most likely this mission uses X-Band DL.Satellite with ARgos and ALtiK. Cooperation ISRO/CNES.  http://www.isro.org/satellites/saral.aspx, http://www.cnes.fr/web/CNES-en/5895-altikasaral-at-a-glance.php</t>
  </si>
  <si>
    <t>[2013]: Filing not found. LAUNCHED TANSUO 1-2-3-4 FROM 2004 TO 2011.  China's first digital imaging system capable of stereo Earth-terrain mapping.  TO BE CHECKED WITH CHINESE ACADEMY OF SCIENCES. http://weebau.com/satellite/S/shiyan%201.htm</t>
  </si>
  <si>
    <t>Several stations at SI RACHA (THA)</t>
  </si>
  <si>
    <t>NIGA</t>
  </si>
  <si>
    <t>REC-465-5</t>
  </si>
  <si>
    <t>NIGB</t>
  </si>
  <si>
    <t>NIGERIA</t>
  </si>
  <si>
    <t>C = under consideration or planned, D = under development, O = in operation, INACTIVE</t>
  </si>
  <si>
    <t>[Nigeria Space Agency, 2013]: new inputs</t>
  </si>
  <si>
    <t>NIGERIASAT-2</t>
  </si>
  <si>
    <t>NIG</t>
  </si>
  <si>
    <t>NASRDA</t>
  </si>
  <si>
    <t>NIGERIASAT-X</t>
  </si>
  <si>
    <t>98..1</t>
  </si>
  <si>
    <t xml:space="preserve">[NIG SPACE AGENCY, 2013]: NEW ENTRY. NIGERIASAT-2 IS PART of DMC-2G constellation FOR DISASTER MONITORING  (eoPortal directory AND http://www.sstl.co.uk/Divisions/Earth-Observation-Science/EO-Constellations). </t>
  </si>
  <si>
    <t xml:space="preserve">[NIG SPACE AGENCY, 2013]: NEW ENTRY. NIGERIASAT-X IS PART of DMC-2G constellation FOR DISASTER MONITORING  (eoPortal directory AND http://www.sstl.co.uk/Divisions/Earth-Observation-Science/EO-Constellations). </t>
  </si>
  <si>
    <t>Row Labels</t>
  </si>
  <si>
    <t>UNDER CONSIDERATION</t>
  </si>
  <si>
    <t>MISRSAT-1 (EGYPTSAT 1)</t>
  </si>
  <si>
    <t>[2013]  EGYPTSAT 1, FILED AS MISRSAT 1/ CONTACT LOST IN JULY 2010. EGYPTSAT 2 IN PREPARATION</t>
  </si>
  <si>
    <t>MISRSAT-1 (EGYPTSAT 2)</t>
  </si>
  <si>
    <t>DEVELOPMENT</t>
  </si>
  <si>
    <t>OPERATIONAL</t>
  </si>
  <si>
    <t>STATUS: OPERATIONAL, DEVELOPMENT, UNDER CONSIDERATION, END OF MISSION, LAUNCH FAILURE, FILING SUPPRESSED</t>
  </si>
  <si>
    <t>Status (Note 1)</t>
  </si>
  <si>
    <t>Life time (years)</t>
  </si>
  <si>
    <t>Apogee (km)</t>
  </si>
  <si>
    <t>Perigee (km)</t>
  </si>
  <si>
    <t>Argument of perigee (deg)</t>
  </si>
  <si>
    <t>Inclination angle (deg)</t>
  </si>
  <si>
    <t>Carrier frequency (MHz)</t>
  </si>
  <si>
    <t>Total bandwidth (MHz)</t>
  </si>
  <si>
    <t>TX Power (dBW) (Note 4)</t>
  </si>
  <si>
    <t>UPDATE 30 MAY 2013</t>
  </si>
  <si>
    <t>STATION LIST: Major revision based on set of discrepancies identified and collected by Charles Wende (NASA)</t>
  </si>
  <si>
    <t>STATION LIST: Inputs from O Aboderin (Nigeria)</t>
  </si>
  <si>
    <t xml:space="preserve">NIGERIA SAT 2, NIGERIA SAT X </t>
  </si>
  <si>
    <t>STATION LIST: Inputs from R Mariani (CONAE, Argentina)</t>
  </si>
  <si>
    <t>SATELLITE LIST: Major revision of data base to fix inconsistencies and complete the data inputs uisng ITU-MR and websearch data</t>
  </si>
  <si>
    <t>multiple</t>
  </si>
  <si>
    <t>SATELLITE LIST: Inputs from O Aboderin (Nigeria)</t>
  </si>
  <si>
    <t>SATELLITE LIST: Inputs from R Mariani (CONAE, Argentina)</t>
  </si>
  <si>
    <t>Count of Administration</t>
  </si>
  <si>
    <t>Sentinel-1A</t>
  </si>
  <si>
    <t>Sentinel-1B</t>
  </si>
  <si>
    <t>Sentinel-2A</t>
  </si>
  <si>
    <t>Sentinel-2B</t>
  </si>
  <si>
    <t>ESA, ITU-MR</t>
  </si>
  <si>
    <t>[ESA 2013]: updated orbital parameters. Filed as SENTINEL 1 (3 satellites in same orbital plane): 1A/1B/1C</t>
  </si>
  <si>
    <t>[ESA 2013]: updated  orbital parameters. Filed as SENTINEL 1 (3 satellites in same orbital plane): 1A/1B/1C</t>
  </si>
  <si>
    <t>Sentinel-3A</t>
  </si>
  <si>
    <t>Sentinel-3B</t>
  </si>
  <si>
    <t>[ESA 2013]: updated orbital parameters. Filed as SENTINEL 2 (3 satellites in same orbital plane): 2A/B/C</t>
  </si>
  <si>
    <t>[ESA 2013]: updated orbital parameters. Filed as SENTINEL 3 (3 satellites in same orbital plane): 3A/B/C</t>
  </si>
  <si>
    <t>Count of AGENCY/ADMIN OR AREA LOCATION</t>
  </si>
  <si>
    <t>NSPO (TAIWAN)</t>
  </si>
  <si>
    <t>NUMBER OF ENTRIES</t>
  </si>
  <si>
    <t>MIRROR OF SATELLITES INPUTS WITH SELECTED DATA FOR STATISTIC PURPOSES</t>
  </si>
  <si>
    <t>FLEX</t>
  </si>
  <si>
    <t>2020</t>
  </si>
  <si>
    <t>&gt; 2020</t>
  </si>
  <si>
    <t>[ESA 2013]: ESA Candidate Earth Explorer Opportunity mission EE8. http://www.esa.int/Our_Activities/Observing_the_Earth/Space_for_our_climate/Two_new_Earth_observation_missions_chosen_for_further_study</t>
  </si>
  <si>
    <t>[2013]: . Pakistan Technology Evaluation Satellite (PakTES-1).MISSION PLANNED. TWO SATELLITES A/B</t>
  </si>
  <si>
    <t xml:space="preserve">[2013]: Pakistan Technology Evaluation Satellite (PakTES-1).http://www.suparco.gov.pk/pages/rsss.asp?rssslinksid=2. </t>
  </si>
  <si>
    <t>[2013]: Coriolis/Windsat. Filed as USCoriolis. http://satellites.findthedata.org/l/139/Coriolis</t>
  </si>
  <si>
    <t>Ingenio (SEOSAT)</t>
  </si>
  <si>
    <t>USEFUL WEBSITES USED FOR THE UPDATE OF THIS DATABSE</t>
  </si>
  <si>
    <t>EARTH STATIONS</t>
  </si>
  <si>
    <t>SATELLITES INFO</t>
  </si>
  <si>
    <t>SAR LUPE (Magnifying Glass) Sat 5</t>
  </si>
  <si>
    <t>SAR LUPE (Magnifying Glass) Sat 1</t>
  </si>
  <si>
    <t>SAR LUPE (Magnifying Glass) Sat 2</t>
  </si>
  <si>
    <t>SAR LUPE (Magnifying Glass) Sat 3</t>
  </si>
  <si>
    <t>http://satellites.findthedata.org</t>
  </si>
  <si>
    <t>Satellites database</t>
  </si>
  <si>
    <t>BelKA 1 (BKA)</t>
  </si>
  <si>
    <t>[2013]:  BelKa 1  is a Belarusian remote sensing satellite  lost in an launch failure and then replaced BelKA 2. Filed as BKA</t>
  </si>
  <si>
    <t>BelKA-2 (BKA)</t>
  </si>
  <si>
    <t>[2013]: Belarusian remote sensing satellite replacing BelKA 1 (failed launch). Filed as BKA. Launched 2012. Now operational</t>
  </si>
  <si>
    <t>mean anomaly -90 deg.[2013] filed as COSMOSKYMED (4 SATELLITES) http://www.cosmo-skymed.it/en/index.htm</t>
  </si>
  <si>
    <t>mean anomaly 180 deg. [2013] CORRECTED LAUNCH DATES (http://en.wikipedia.org/wiki/COSMO-SkyMed)</t>
  </si>
  <si>
    <t>mean anomaly 90 deg.  [2013] CORRECTED LAUNCH DATES (http://en.wikipedia.org/wiki/COSMO-SkyMed)</t>
  </si>
  <si>
    <t>mean anomaly 0 deg. [2013] CORRECTED LAUNCH DATES (http://en.wikipedia.org/wiki/COSMO-SkyMed)</t>
  </si>
  <si>
    <t>[2013] FILED CRYOSAT. REPLACES CRYOSAT-1 (FAILED LAUNCH 8 OCT 2005)</t>
  </si>
  <si>
    <t>[2013] ITU filing DMC1 (6 satellites). Disaster monitoring constellation is coordinated by SSTL and currently includes Nigeriasat-NX, Nigerasat-2, UK-DCM-2, Deimos-1 (Spain) and Beijing-1 (China).  NOTE THAT DEIMOS-1 AND NIGERIA-NX/2 HAVE ALSO FILINGS BY ADMIN SPAIN AND NIGERIA. (http://www.sstl.co.uk/Divisions/Earth-Observation-Science/EO-Constellations)</t>
  </si>
  <si>
    <t>Deimos-2</t>
  </si>
  <si>
    <t>2658?</t>
  </si>
  <si>
    <t>EO-1 (NPM)</t>
  </si>
  <si>
    <t>only 3 satellites will transmit simultaneously and each satellite will only use any one of the 4 channels different from the others. [2013] FILED AS ESSAIM. SEE ALSO http://en.wikipedia.org/wiki/Essaim_(satellite)</t>
  </si>
  <si>
    <t>[2013] FILED AS HJ-1 ABC. LAUNCH DATE UPDATED http://space.skyrocket.de/doc_sdat/hj-1c.htm</t>
  </si>
  <si>
    <t>MONITOR (Future  8 sats)</t>
  </si>
  <si>
    <t>Carbonsat</t>
  </si>
  <si>
    <t>[2013] Comms using PROTEUS platform filed with different name by France. Passive sensor filed as SMOS</t>
  </si>
  <si>
    <t>Count of Name of Satellite System</t>
  </si>
  <si>
    <t>05/2013: TBC by NASA if these are part of `Wallops Flight Facility,WFF")</t>
  </si>
  <si>
    <t>UPDATE MAY 2014</t>
  </si>
  <si>
    <t>Country</t>
  </si>
  <si>
    <t>Station  Location</t>
  </si>
  <si>
    <t>Institution</t>
  </si>
  <si>
    <t>HDR</t>
  </si>
  <si>
    <t>DRO</t>
  </si>
  <si>
    <t>DSN</t>
  </si>
  <si>
    <t>Zn(min)</t>
  </si>
  <si>
    <t>Zn(max)</t>
  </si>
  <si>
    <t>SFCG ID</t>
  </si>
  <si>
    <t>ID#2</t>
  </si>
  <si>
    <t>Source of Information</t>
  </si>
  <si>
    <t>Antarctica</t>
  </si>
  <si>
    <t>Casey(Australia)</t>
  </si>
  <si>
    <t>Australian Bur. Met.</t>
  </si>
  <si>
    <t>X</t>
  </si>
  <si>
    <t>McMurdo Station(USA)</t>
  </si>
  <si>
    <t>NASA and NSF</t>
  </si>
  <si>
    <t>MGS</t>
  </si>
  <si>
    <t>NENUG</t>
  </si>
  <si>
    <t>GSFC-DRO</t>
  </si>
  <si>
    <t>O'Higgins(Chile/DLR)</t>
  </si>
  <si>
    <t>GARC +SSC/USN</t>
  </si>
  <si>
    <t>SSC-PrioraNet-c (63S 57W);</t>
  </si>
  <si>
    <t>Troll, Antarctica * (2)</t>
  </si>
  <si>
    <t>Kongsberg Sat. Services</t>
  </si>
  <si>
    <t>TRL1, TRL2</t>
  </si>
  <si>
    <t>KSS</t>
  </si>
  <si>
    <t>Argentina</t>
  </si>
  <si>
    <t>Castelar, Buenos Aires</t>
  </si>
  <si>
    <t>INTA</t>
  </si>
  <si>
    <t>Cordoba</t>
  </si>
  <si>
    <t>CONAE</t>
  </si>
  <si>
    <t>COA</t>
  </si>
  <si>
    <t>SFCG-XBDB, USGS</t>
  </si>
  <si>
    <t>Falda del Carmen</t>
  </si>
  <si>
    <t>[CONAE]</t>
  </si>
  <si>
    <t>SFCG-XBDB</t>
  </si>
  <si>
    <t>Malargue Sur</t>
  </si>
  <si>
    <t>ESA [CONAE]</t>
  </si>
  <si>
    <t>DSA-3(ESA)</t>
  </si>
  <si>
    <t>ITU-R SA.1014-2</t>
  </si>
  <si>
    <t>Terra Del Fuego</t>
  </si>
  <si>
    <t>[ASI]</t>
  </si>
  <si>
    <t>Australia</t>
  </si>
  <si>
    <t>Geoscience Australia-NEO</t>
  </si>
  <si>
    <t>ASA, ASN</t>
  </si>
  <si>
    <t>Canberra</t>
  </si>
  <si>
    <t>NASA-JPL</t>
  </si>
  <si>
    <t>Darwin</t>
  </si>
  <si>
    <t>DWA</t>
  </si>
  <si>
    <t>USGS</t>
  </si>
  <si>
    <t>Dongara</t>
  </si>
  <si>
    <t>West Aust. Sat. Sta.-SSC/USN</t>
  </si>
  <si>
    <t>AUWA01</t>
  </si>
  <si>
    <t>SFCG-XBDB, NENUG, SSC-PrioriNet (29.05S 114.9?.15?}</t>
  </si>
  <si>
    <t>Hobart, Tasmania</t>
  </si>
  <si>
    <t>CSIRO Marine &amp; Atmos.</t>
  </si>
  <si>
    <t>CSIRO; GA-NEO</t>
  </si>
  <si>
    <t>HOA</t>
  </si>
  <si>
    <t>USGS, SFCG-XBDB</t>
  </si>
  <si>
    <t>TERSS Consortium</t>
  </si>
  <si>
    <t>Mawson Lakes</t>
  </si>
  <si>
    <t>U. South Australia</t>
  </si>
  <si>
    <t>Melbourne, Victoria</t>
  </si>
  <si>
    <t>New Norcia</t>
  </si>
  <si>
    <t>ESA via Inmarsat</t>
  </si>
  <si>
    <t>DSA-1(ESA)</t>
  </si>
  <si>
    <t>ITU-R SA.1014-2 (7B/226: -31.333, 116.183)</t>
  </si>
  <si>
    <t>Perth</t>
  </si>
  <si>
    <t>Townsville, Queensland</t>
  </si>
  <si>
    <t>Australian Inst. Marine Sci.</t>
  </si>
  <si>
    <t>Belarus</t>
  </si>
  <si>
    <t>Minsk</t>
  </si>
  <si>
    <t>Forest Inventory Ent.</t>
  </si>
  <si>
    <t>Brazil</t>
  </si>
  <si>
    <t>Cuiaba</t>
  </si>
  <si>
    <t>Cuiaba *(2)</t>
  </si>
  <si>
    <t>CUI1, CUI2</t>
  </si>
  <si>
    <t>CUB</t>
  </si>
  <si>
    <t>Edmonton</t>
  </si>
  <si>
    <t>Environment Canada</t>
  </si>
  <si>
    <t>Gatineau * (2)</t>
  </si>
  <si>
    <t>Gatineau Sat. Sta., CCRS</t>
  </si>
  <si>
    <t>GAT1, GAT2</t>
  </si>
  <si>
    <t>GNC</t>
  </si>
  <si>
    <t>USGS, SFCG-XBDB, CCSDS</t>
  </si>
  <si>
    <t>Inuvik</t>
  </si>
  <si>
    <t>SSC/USN Inuvik Sat Sta</t>
  </si>
  <si>
    <t>Blackbridge; SSC-PrioraNet</t>
  </si>
  <si>
    <t>Prince Albert *(2), Sask.</t>
  </si>
  <si>
    <t>Prince Albert Sat. Sta., CCRS</t>
  </si>
  <si>
    <t>PAL1, PAL2</t>
  </si>
  <si>
    <t>PAC</t>
  </si>
  <si>
    <r>
      <t>SFCG-XBDB, USGS</t>
    </r>
    <r>
      <rPr>
        <b/>
        <sz val="12"/>
        <color indexed="8"/>
        <rFont val="Arial"/>
        <family val="2"/>
      </rPr>
      <t xml:space="preserve">, </t>
    </r>
    <r>
      <rPr>
        <sz val="12"/>
        <color indexed="8"/>
        <rFont val="Arial"/>
        <family val="2"/>
      </rPr>
      <t>CCSDS</t>
    </r>
  </si>
  <si>
    <t>SFCG-XBDB, DLR</t>
  </si>
  <si>
    <t>Chile</t>
  </si>
  <si>
    <t>Puntas Arenas</t>
  </si>
  <si>
    <t>SSC/USN</t>
  </si>
  <si>
    <t>SSC-Chile</t>
  </si>
  <si>
    <t>Santiago</t>
  </si>
  <si>
    <t>CEE/UdC (NASA)</t>
  </si>
  <si>
    <t>SNT</t>
  </si>
  <si>
    <t>AGO-4</t>
  </si>
  <si>
    <t>Dir. Met. de Chile</t>
  </si>
  <si>
    <t>Santiago Sat Sta, SSC Chile</t>
  </si>
  <si>
    <t>China</t>
  </si>
  <si>
    <t>Beijing</t>
  </si>
  <si>
    <t>DOT, CMA; CEODE</t>
  </si>
  <si>
    <t>BJC?</t>
  </si>
  <si>
    <t>Inst. R S for Applic.</t>
  </si>
  <si>
    <t>Beijing, Chauyang Dist.</t>
  </si>
  <si>
    <t>Chinese Acad of Sci.</t>
  </si>
  <si>
    <t>BJC</t>
  </si>
  <si>
    <t>Beijing, Huazhong U.</t>
  </si>
  <si>
    <t>Huazhong U.</t>
  </si>
  <si>
    <t>see Thailand</t>
  </si>
  <si>
    <t>see Taiwan</t>
  </si>
  <si>
    <t>Guangzhou, Guangdong</t>
  </si>
  <si>
    <t>DOT, CMA</t>
  </si>
  <si>
    <t>Satellite Station</t>
  </si>
  <si>
    <t>Jiamusi</t>
  </si>
  <si>
    <t>KaShi</t>
  </si>
  <si>
    <t>CEODE</t>
  </si>
  <si>
    <t>KHC(USGS)</t>
  </si>
  <si>
    <t>USGS; SFCG-XBDB</t>
  </si>
  <si>
    <t>Laza, Tibet</t>
  </si>
  <si>
    <t>Dept Obs &amp; Telecom, CMA</t>
  </si>
  <si>
    <t>Nanjing</t>
  </si>
  <si>
    <t>Nanjing U.</t>
  </si>
  <si>
    <t>Urumqi, Xinjiang</t>
  </si>
  <si>
    <t>SFCG-XBDB;</t>
  </si>
  <si>
    <t>Wuhan</t>
  </si>
  <si>
    <t>Sch. of Info Eng. on R. S.</t>
  </si>
  <si>
    <t>Ecuador</t>
  </si>
  <si>
    <t>Cotopaxi</t>
  </si>
  <si>
    <t>CLIRSEN</t>
  </si>
  <si>
    <t>CPE</t>
  </si>
  <si>
    <t>England</t>
  </si>
  <si>
    <t>Exeter, Devon</t>
  </si>
  <si>
    <t>Met. Office</t>
  </si>
  <si>
    <t>Surrey, Bordon, UK</t>
  </si>
  <si>
    <t>Nigeria-NASRDA</t>
  </si>
  <si>
    <t>Yelverton, Devon</t>
  </si>
  <si>
    <t>Dartcom</t>
  </si>
  <si>
    <t>Finland</t>
  </si>
  <si>
    <t>Sodankyla</t>
  </si>
  <si>
    <t>Finnish Met. Inst.</t>
  </si>
  <si>
    <t>France</t>
  </si>
  <si>
    <t>Issus-Aussaguel</t>
  </si>
  <si>
    <t>CNES wiki</t>
  </si>
  <si>
    <t>Lannion Cedex</t>
  </si>
  <si>
    <t>METEO-France</t>
  </si>
  <si>
    <t>[CNES]</t>
  </si>
  <si>
    <t>French Guiana</t>
  </si>
  <si>
    <t>Kourou</t>
  </si>
  <si>
    <t>ESA + CNES</t>
  </si>
  <si>
    <t>Gabon</t>
  </si>
  <si>
    <t>Libreville</t>
  </si>
  <si>
    <t>AGEOS</t>
  </si>
  <si>
    <t>LBG</t>
  </si>
  <si>
    <t>Germany</t>
  </si>
  <si>
    <t>Effelsberg</t>
  </si>
  <si>
    <t>ITU-R Document 7C/211</t>
  </si>
  <si>
    <t>Marburg, Hessen</t>
  </si>
  <si>
    <t>U. Marburg</t>
  </si>
  <si>
    <t>NSG</t>
  </si>
  <si>
    <t>USGS, SFCG-XBDB, DLR</t>
  </si>
  <si>
    <t>Oberpfaffenhofen</t>
  </si>
  <si>
    <t>ESA, DLR</t>
  </si>
  <si>
    <t>Traben-Trarbach</t>
  </si>
  <si>
    <t>BGIO</t>
  </si>
  <si>
    <t>Usingen * (3)</t>
  </si>
  <si>
    <t>EUMETSAT</t>
  </si>
  <si>
    <t>USI-1, USI-2</t>
  </si>
  <si>
    <t>[DLR] +SSC/USN</t>
  </si>
  <si>
    <t>SFCG-XBDB; SSC (48N 11E)</t>
  </si>
  <si>
    <t>Wettzell</t>
  </si>
  <si>
    <t>Hungary</t>
  </si>
  <si>
    <t>Budapest</t>
  </si>
  <si>
    <t>Eotvos Lorand U.</t>
  </si>
  <si>
    <t>Ahmedabad</t>
  </si>
  <si>
    <t>Space App. Centre</t>
  </si>
  <si>
    <t>Bangalore (Byalalu)</t>
  </si>
  <si>
    <t>ISRO +SSC/USN</t>
  </si>
  <si>
    <t>ISRO Wiki, SFCG-XBDB; SSC (13N 77E)</t>
  </si>
  <si>
    <t>NRSA, IRS series</t>
  </si>
  <si>
    <t>SGI</t>
  </si>
  <si>
    <t>Indonesia</t>
  </si>
  <si>
    <t>Parepare</t>
  </si>
  <si>
    <t>LAPAN</t>
  </si>
  <si>
    <t>DKI</t>
  </si>
  <si>
    <t>Rumpin</t>
  </si>
  <si>
    <t>RPI</t>
  </si>
  <si>
    <t>Iran</t>
  </si>
  <si>
    <t>Shiraz</t>
  </si>
  <si>
    <t>Iran Met. Org.</t>
  </si>
  <si>
    <t>Tehran</t>
  </si>
  <si>
    <t>Iran Space Agency</t>
  </si>
  <si>
    <t>Tel Aviv[?]</t>
  </si>
  <si>
    <t>Benevento [ * ]</t>
  </si>
  <si>
    <t>MARSec</t>
  </si>
  <si>
    <t>Caglari, Sardinia</t>
  </si>
  <si>
    <t>U. of Cagliari</t>
  </si>
  <si>
    <t>Fucino * (3)</t>
  </si>
  <si>
    <t>ESRIN +SSC/USN</t>
  </si>
  <si>
    <t>FUI</t>
  </si>
  <si>
    <t>SFCG-XBDB; SSC (42N 13E); USGS</t>
  </si>
  <si>
    <t>Matera</t>
  </si>
  <si>
    <t>MAT1, MAT2</t>
  </si>
  <si>
    <t>MTI</t>
  </si>
  <si>
    <t>Matera *(2)</t>
  </si>
  <si>
    <t>MTI, ESRIN</t>
  </si>
  <si>
    <t xml:space="preserve">SFCG-XBDB </t>
  </si>
  <si>
    <t>Renon (Bolzano)</t>
  </si>
  <si>
    <t>EURAC Research</t>
  </si>
  <si>
    <t>Salerno</t>
  </si>
  <si>
    <t>Salerno U.</t>
  </si>
  <si>
    <t>Sardinia Island</t>
  </si>
  <si>
    <t>Informatica per il Territorio</t>
  </si>
  <si>
    <t>South Tyrol</t>
  </si>
  <si>
    <t>EURAC</t>
  </si>
  <si>
    <t>Tito Scalo</t>
  </si>
  <si>
    <t>IMAA-CNR</t>
  </si>
  <si>
    <t>Japan</t>
  </si>
  <si>
    <t>Abashiri</t>
  </si>
  <si>
    <t>Tokyo U. in Hokkaido</t>
  </si>
  <si>
    <t>Awara, Fukui</t>
  </si>
  <si>
    <t>Fukui U. of Tech.</t>
  </si>
  <si>
    <t>Hakodate</t>
  </si>
  <si>
    <t>Hokkaido U.</t>
  </si>
  <si>
    <t>Hatoyama *(3)</t>
  </si>
  <si>
    <t>RESTEC</t>
  </si>
  <si>
    <t>HAT1-HAT3</t>
  </si>
  <si>
    <t>HAJ</t>
  </si>
  <si>
    <t>Hiroshima</t>
  </si>
  <si>
    <t>Hiroshima Inst. Tech.</t>
  </si>
  <si>
    <t>Hiroshima * (3)</t>
  </si>
  <si>
    <t>HIR1-HIR3</t>
  </si>
  <si>
    <t>HIJ</t>
  </si>
  <si>
    <t>Katsuura * (2)</t>
  </si>
  <si>
    <t>[JAXA ]</t>
  </si>
  <si>
    <t>KTU, KTU4</t>
  </si>
  <si>
    <t>Kumamoto</t>
  </si>
  <si>
    <t>U. Japan</t>
  </si>
  <si>
    <t>U. Japan, AIST</t>
  </si>
  <si>
    <t>KUJ</t>
  </si>
  <si>
    <t>Miyakojima</t>
  </si>
  <si>
    <t>Tokyo U in Miyakojima</t>
  </si>
  <si>
    <t>Okinawa</t>
  </si>
  <si>
    <t>Saga</t>
  </si>
  <si>
    <t>[Saga U.]</t>
  </si>
  <si>
    <t>Tokyo</t>
  </si>
  <si>
    <t>Inst. of Ind Sci., U. Tokyo</t>
  </si>
  <si>
    <t>Tottora</t>
  </si>
  <si>
    <t>ALRC-Tottori U.</t>
  </si>
  <si>
    <t>MAFFIN</t>
  </si>
  <si>
    <t>Uchinoura</t>
  </si>
  <si>
    <t>[JAXA]</t>
  </si>
  <si>
    <t>7B/226Annex 8</t>
  </si>
  <si>
    <t>Usuda, Nagano</t>
  </si>
  <si>
    <t>Kazakhstan</t>
  </si>
  <si>
    <t>Alma-Ata</t>
  </si>
  <si>
    <t>Space Resarch Inst.</t>
  </si>
  <si>
    <t>Astana</t>
  </si>
  <si>
    <t>Space Monitoring Center</t>
  </si>
  <si>
    <t>Atyrau</t>
  </si>
  <si>
    <t>JSC Kazgeocosmos</t>
  </si>
  <si>
    <t>Kenya</t>
  </si>
  <si>
    <t xml:space="preserve">ESRIN  </t>
  </si>
  <si>
    <t>MLK</t>
  </si>
  <si>
    <t>U. Rome, Italy</t>
  </si>
  <si>
    <t>Kuwait</t>
  </si>
  <si>
    <t>ROPME</t>
  </si>
  <si>
    <t>Kyrgyzstan</t>
  </si>
  <si>
    <t>Bishkek</t>
  </si>
  <si>
    <t>via DLR</t>
  </si>
  <si>
    <t>BIK</t>
  </si>
  <si>
    <t>Mauritius</t>
  </si>
  <si>
    <t>KSS; SSC (20S 58E)</t>
  </si>
  <si>
    <t>Mexico</t>
  </si>
  <si>
    <t>Chetumal</t>
  </si>
  <si>
    <t>Conabio + DLR(Germany)</t>
  </si>
  <si>
    <t>CHM</t>
  </si>
  <si>
    <t>USGS, DLR</t>
  </si>
  <si>
    <t>Guaymas, Sonora</t>
  </si>
  <si>
    <t>ITG</t>
  </si>
  <si>
    <t>Mexico City</t>
  </si>
  <si>
    <t>Conabio</t>
  </si>
  <si>
    <t>Mexico D.F.</t>
  </si>
  <si>
    <t>UNAM Geography Inst.</t>
  </si>
  <si>
    <t>Mongolia</t>
  </si>
  <si>
    <t>Ulan Bator</t>
  </si>
  <si>
    <t>ULM</t>
  </si>
  <si>
    <t>Morocco</t>
  </si>
  <si>
    <t>Rabat</t>
  </si>
  <si>
    <t>CRERS</t>
  </si>
  <si>
    <t>New Zealand</t>
  </si>
  <si>
    <t>Lauder</t>
  </si>
  <si>
    <t>NIWA</t>
  </si>
  <si>
    <t>Nigeria</t>
  </si>
  <si>
    <t>Abuja</t>
  </si>
  <si>
    <t>Norway</t>
  </si>
  <si>
    <t>Grimstad</t>
  </si>
  <si>
    <t>Svalbard (Longyearbyen)</t>
  </si>
  <si>
    <t>Svalbard (Longyearbyen) *(12)</t>
  </si>
  <si>
    <t>SVA1-12</t>
  </si>
  <si>
    <t>SG1</t>
  </si>
  <si>
    <t>SFCG-XBDB, NENUG, USGS</t>
  </si>
  <si>
    <t>Ny Alesund</t>
  </si>
  <si>
    <t>Tromso  [Tromsk?]</t>
  </si>
  <si>
    <t>Kongsberg Spacetec AS</t>
  </si>
  <si>
    <t>Tromso *(2)</t>
  </si>
  <si>
    <t>TRO1, TRO2</t>
  </si>
  <si>
    <t>Islamabad</t>
  </si>
  <si>
    <t>ISP</t>
  </si>
  <si>
    <t>Rawat near Islamabad</t>
  </si>
  <si>
    <t>SUPARCO</t>
  </si>
  <si>
    <t>Portugal</t>
  </si>
  <si>
    <t>Santa Maria, Azores</t>
  </si>
  <si>
    <t>Russia</t>
  </si>
  <si>
    <t>Anadyr</t>
  </si>
  <si>
    <t>Dept. of Extraord. Situations</t>
  </si>
  <si>
    <t>Astrakhan</t>
  </si>
  <si>
    <t>Research Geo-Info Center</t>
  </si>
  <si>
    <t>Barnaul, Altai Reg.</t>
  </si>
  <si>
    <t>Altai State U.</t>
  </si>
  <si>
    <t>Belgorod</t>
  </si>
  <si>
    <t>Belgorod State U.</t>
  </si>
  <si>
    <t>Chita</t>
  </si>
  <si>
    <t>Chita Regional Info</t>
  </si>
  <si>
    <t>Ekaterinburg</t>
  </si>
  <si>
    <t>Ural Inf. &amp; Computing Cntr</t>
  </si>
  <si>
    <t>Elista</t>
  </si>
  <si>
    <t>Cntr for Integrated Monitor</t>
  </si>
  <si>
    <t>Gelendzhik</t>
  </si>
  <si>
    <t>Yuzhmorgeo Enterprise</t>
  </si>
  <si>
    <t>Irkutsk</t>
  </si>
  <si>
    <t>Baikal IRK</t>
  </si>
  <si>
    <t>SCANEX</t>
  </si>
  <si>
    <t>IKR</t>
  </si>
  <si>
    <t>Khanu-Mansiisk</t>
  </si>
  <si>
    <t>RASA</t>
  </si>
  <si>
    <t>Krasnoyarsk</t>
  </si>
  <si>
    <t>Siberian Reg. Center</t>
  </si>
  <si>
    <t>Magadan</t>
  </si>
  <si>
    <t>MGR</t>
  </si>
  <si>
    <t>Medvezhi ozera</t>
  </si>
  <si>
    <t>Ministry of Natural</t>
  </si>
  <si>
    <t>Moscow [ * ]</t>
  </si>
  <si>
    <t>Inst. of Geodesy; SCANEX</t>
  </si>
  <si>
    <t>MOR</t>
  </si>
  <si>
    <t>Nizhny Novgorod</t>
  </si>
  <si>
    <t>Nizhny Novgorod State U.</t>
  </si>
  <si>
    <t>RFSA Satellites</t>
  </si>
  <si>
    <t>NOV 1</t>
  </si>
  <si>
    <t>Rostov on Don</t>
  </si>
  <si>
    <t>Info &amp; Analytical Center</t>
  </si>
  <si>
    <t>Salekhard</t>
  </si>
  <si>
    <t>Ecology of Yamal Entrprise</t>
  </si>
  <si>
    <t>Sarov</t>
  </si>
  <si>
    <t>Inst. of Exp. Physics</t>
  </si>
  <si>
    <t>St. Petersburg</t>
  </si>
  <si>
    <t>Arctic/Antarctic Res. Inst.</t>
  </si>
  <si>
    <t>Ussuriisk</t>
  </si>
  <si>
    <t>Vologda</t>
  </si>
  <si>
    <t>EMERCOM</t>
  </si>
  <si>
    <t>Yakutsk</t>
  </si>
  <si>
    <t>Min. of Natural Resources</t>
  </si>
  <si>
    <t>Yuzhno-Sakhalinsk</t>
  </si>
  <si>
    <t>FGUNPP</t>
  </si>
  <si>
    <t>Saudi Arabia</t>
  </si>
  <si>
    <t>Riyadh</t>
  </si>
  <si>
    <t>KACST, SCRS</t>
  </si>
  <si>
    <t>Scotland</t>
  </si>
  <si>
    <t>Dundee</t>
  </si>
  <si>
    <t>U. of Dundee</t>
  </si>
  <si>
    <t>Singapore</t>
  </si>
  <si>
    <t>U. of Singapore</t>
  </si>
  <si>
    <t>South Africa</t>
  </si>
  <si>
    <t>CSIR-Meraka Inst.+SSC+KSS</t>
  </si>
  <si>
    <t>HBK</t>
  </si>
  <si>
    <t>SSC-P-c (26S 28E)</t>
  </si>
  <si>
    <t>SANSA</t>
  </si>
  <si>
    <t>JSA</t>
  </si>
  <si>
    <t>Johannesburg</t>
  </si>
  <si>
    <t>Pretoria</t>
  </si>
  <si>
    <t>CSIR-Meraka Inst.</t>
  </si>
  <si>
    <t>South Korea</t>
  </si>
  <si>
    <t>Busan</t>
  </si>
  <si>
    <t>Fisheries Res &amp; Dev Inst.</t>
  </si>
  <si>
    <t>Daejeon</t>
  </si>
  <si>
    <t>Kor. Aerosp. Res. Inst.(KARI)</t>
  </si>
  <si>
    <t>Daejeon[?]</t>
  </si>
  <si>
    <t>Seoul</t>
  </si>
  <si>
    <t>KAIST</t>
  </si>
  <si>
    <t>Cebreros</t>
  </si>
  <si>
    <t>DSA-2(ESA)</t>
  </si>
  <si>
    <t>ESA, 7B/226Annex 8</t>
  </si>
  <si>
    <t>ESA; MPS</t>
  </si>
  <si>
    <t>Maspalomas * (2)</t>
  </si>
  <si>
    <t>MAS1, MAS2</t>
  </si>
  <si>
    <t>MPS</t>
  </si>
  <si>
    <t>SFCG-XBDB, USGS, ESA</t>
  </si>
  <si>
    <t>Robledo (Madrid)</t>
  </si>
  <si>
    <t>Valladolid</t>
  </si>
  <si>
    <t>U. of Valladoid</t>
  </si>
  <si>
    <t>WWW-DMC</t>
  </si>
  <si>
    <t>ESA, SFCG-XBDB</t>
  </si>
  <si>
    <t>Sweden</t>
  </si>
  <si>
    <t>Karlstad</t>
  </si>
  <si>
    <t>U. of Karlstad</t>
  </si>
  <si>
    <t>Kiruna-Esrange</t>
  </si>
  <si>
    <t>CMA via SSC</t>
  </si>
  <si>
    <t>ESA EO Payload Data Fac.</t>
  </si>
  <si>
    <t>KIS</t>
  </si>
  <si>
    <t>Kiruna-Esrange * (8)</t>
  </si>
  <si>
    <t>Swed. Space Co./USN; ESA</t>
  </si>
  <si>
    <t>KIR1 – KIR8</t>
  </si>
  <si>
    <t>Taiwan</t>
  </si>
  <si>
    <t>National Central U.</t>
  </si>
  <si>
    <t>NSPO, EOSAT</t>
  </si>
  <si>
    <t>CLT</t>
  </si>
  <si>
    <t>SFCG-XBDB,USGS</t>
  </si>
  <si>
    <t>Hsin-Chu</t>
  </si>
  <si>
    <t>Taipei</t>
  </si>
  <si>
    <t>Central Weather Bureau</t>
  </si>
  <si>
    <t>Thailand</t>
  </si>
  <si>
    <t>GISTDA</t>
  </si>
  <si>
    <t>BKT</t>
  </si>
  <si>
    <t>Pathumthani</t>
  </si>
  <si>
    <t>Asian Inst. of Tech.</t>
  </si>
  <si>
    <t>Si Racha</t>
  </si>
  <si>
    <t>SRT</t>
  </si>
  <si>
    <t>Trinidad&amp;Tob.</t>
  </si>
  <si>
    <t>Chaguaramas</t>
  </si>
  <si>
    <t>Inst. of Marine Affairs</t>
  </si>
  <si>
    <t>Dubai</t>
  </si>
  <si>
    <t>Global Scan Tech.</t>
  </si>
  <si>
    <t>Ukraine</t>
  </si>
  <si>
    <t>Evpatoriya</t>
  </si>
  <si>
    <t>Albuquerque, NM</t>
  </si>
  <si>
    <t>U. of New Mexico</t>
  </si>
  <si>
    <t>Anchorage, AK</t>
  </si>
  <si>
    <t>US weather Service</t>
  </si>
  <si>
    <t>Austin, TX</t>
  </si>
  <si>
    <t>U. Texas</t>
  </si>
  <si>
    <t>Barrow, AK *</t>
  </si>
  <si>
    <t>BAR1,BAR2</t>
  </si>
  <si>
    <t>Baton Rouge, LA</t>
  </si>
  <si>
    <t>U. Louisiana</t>
  </si>
  <si>
    <t>Corvallis, OR</t>
  </si>
  <si>
    <t>Oregon State U.</t>
  </si>
  <si>
    <t>Dulles, VA</t>
  </si>
  <si>
    <t>Orbview?</t>
  </si>
  <si>
    <t>Fairbanks-Gilmore Creek*(3)</t>
  </si>
  <si>
    <t>NOAA FCDA</t>
  </si>
  <si>
    <t>GLA, B, C</t>
  </si>
  <si>
    <t>GLC</t>
  </si>
  <si>
    <t>Fairbanks, AK-U.Ak *(2)</t>
  </si>
  <si>
    <t>Alaska Sat. Facility</t>
  </si>
  <si>
    <t>ASF1,ASF2</t>
  </si>
  <si>
    <t>ASF-B (10m)</t>
  </si>
  <si>
    <t>SFCG-XBDB, NENUG</t>
  </si>
  <si>
    <t xml:space="preserve">Fairbanks, AK-U.Alaska </t>
  </si>
  <si>
    <t>Geophys. Inst.</t>
  </si>
  <si>
    <t>Fairmont, WV * (3)</t>
  </si>
  <si>
    <t>Goldstone, CA</t>
  </si>
  <si>
    <t>Greenbelt, MD</t>
  </si>
  <si>
    <t>NASA GSFC</t>
  </si>
  <si>
    <t>Irvine, TX</t>
  </si>
  <si>
    <t>Orbital systems</t>
  </si>
  <si>
    <t>Lanham, MD</t>
  </si>
  <si>
    <t>Integral Systems</t>
  </si>
  <si>
    <t>Lillington, NC</t>
  </si>
  <si>
    <t>Ocean View Comm.</t>
  </si>
  <si>
    <t>Madison, WI</t>
  </si>
  <si>
    <t>U. Wisconsin</t>
  </si>
  <si>
    <t>Manoa, HA</t>
  </si>
  <si>
    <t>U. of Hawaii</t>
  </si>
  <si>
    <t>Maui, HA</t>
  </si>
  <si>
    <t>Mayaguez, Puerto Rico</t>
  </si>
  <si>
    <t>U. of P.R.</t>
  </si>
  <si>
    <t xml:space="preserve">USGS, SFCG-XBDB </t>
  </si>
  <si>
    <t>Mesa, AZ</t>
  </si>
  <si>
    <t>Global Imaging</t>
  </si>
  <si>
    <t>Miami, FL</t>
  </si>
  <si>
    <t>Missoula, Montana[?]</t>
  </si>
  <si>
    <t>USDA Forest Service</t>
  </si>
  <si>
    <t>Moncks Corner, SC</t>
  </si>
  <si>
    <t>Jackson &amp; Tull</t>
  </si>
  <si>
    <t>New Brunswick, NJ</t>
  </si>
  <si>
    <t>Rutgers U.</t>
  </si>
  <si>
    <t>Norman, OK</t>
  </si>
  <si>
    <t>[Digital Globe?]</t>
  </si>
  <si>
    <t>North Pole, AK</t>
  </si>
  <si>
    <t>SSC/USN (GSFC)</t>
  </si>
  <si>
    <t>NPO1 [FBA1]</t>
  </si>
  <si>
    <t>USAK01</t>
  </si>
  <si>
    <t>SSC, SFCG-XBDB, NENUG</t>
  </si>
  <si>
    <t>Orange, CA</t>
  </si>
  <si>
    <t>Chapman U.</t>
  </si>
  <si>
    <t>Poker Flat*(6), Chatanika, AK</t>
  </si>
  <si>
    <t>SSC/USN (NASA)</t>
  </si>
  <si>
    <t>PFL1-PFL4</t>
  </si>
  <si>
    <t>PF1</t>
  </si>
  <si>
    <t>SFCG-XBDB, NENUG, USGS; SSC-PrioraNet</t>
  </si>
  <si>
    <t>Poway, CA</t>
  </si>
  <si>
    <t>SeaSpace Corp.</t>
  </si>
  <si>
    <t>Prudhoe Bay, AK</t>
  </si>
  <si>
    <t>Saint Petersburg, FL</t>
  </si>
  <si>
    <t>U. of South Florida</t>
  </si>
  <si>
    <t>U. of South Florida-IMARS</t>
  </si>
  <si>
    <t>Salt Lake City, UT</t>
  </si>
  <si>
    <t>USDA RS App. Center</t>
  </si>
  <si>
    <t>Samsula, FL</t>
  </si>
  <si>
    <t>Private</t>
  </si>
  <si>
    <t>Sioux Falls, SD</t>
  </si>
  <si>
    <t>USGS, EROS Data Cntr</t>
  </si>
  <si>
    <t>LGS</t>
  </si>
  <si>
    <t>South Point, HA *(2)</t>
  </si>
  <si>
    <t>SPO1, SPO2</t>
  </si>
  <si>
    <t>USHI01-02; HWIS</t>
  </si>
  <si>
    <t>SFCG-XBDB, NENUG, SSC(19N 115.6W)</t>
  </si>
  <si>
    <t>Stennis Space Cntr, MS</t>
  </si>
  <si>
    <t>Tallahassee, FL</t>
  </si>
  <si>
    <t>Florida Emerg. Ops Cntr</t>
  </si>
  <si>
    <t>Thornton, CO</t>
  </si>
  <si>
    <t>Wallops Island, VA *</t>
  </si>
  <si>
    <t>NASA WFF</t>
  </si>
  <si>
    <t>WAL2, WAL4</t>
  </si>
  <si>
    <t>WGS-11</t>
  </si>
  <si>
    <t>NOAA WCDA</t>
  </si>
  <si>
    <t>WAL5, WAL6</t>
  </si>
  <si>
    <t>WCDA</t>
  </si>
  <si>
    <t>West Lafayette, IN</t>
  </si>
  <si>
    <t>Purdue U.</t>
  </si>
  <si>
    <t>Wilkes Barre, PA</t>
  </si>
  <si>
    <t>Viet Nam</t>
  </si>
  <si>
    <t>Hanoi</t>
  </si>
  <si>
    <t>Inst. of Physics</t>
  </si>
  <si>
    <t>Notes:  An asterisk (*) indicates many ~10m antennas at one site, coordinates are for a average/central location.</t>
  </si>
  <si>
    <t xml:space="preserve">           First listed source is location shown. </t>
  </si>
  <si>
    <t>Info/Sources:</t>
  </si>
  <si>
    <t>CCSDS:            CCSDS 411.0-G-3 Green Book (1997), from http://public.ccsds.org/publications/archive/411x0g3s.pdf</t>
  </si>
  <si>
    <t>ESA                  European Space Agency from http://www.esa.int/Our_Activities/Operations/Find_ESA_tracking_stations</t>
  </si>
  <si>
    <t>GSFC-DRO:      All direct-readout ground stations are from http://directreadout.sci.gsfc.nasa.gov/on Nov. 16, 2013</t>
  </si>
  <si>
    <t>KSS:                 Kongsberg Satellite Services at http://www.ksat.no</t>
  </si>
  <si>
    <t>NENUG:            Near Earth Network User's Guide at http://esc.gsfc.nasa.gov/assets/files/453-UG-002905(2).pdf</t>
  </si>
  <si>
    <t>SFCG XBDB:    SFCG X-Band Database, station listing, https://www.sfcgonline.org/home.aspx</t>
  </si>
  <si>
    <t>SSC:             SSC PrioraNet sites at http://www.sscspace.com/prioranet-sites</t>
  </si>
  <si>
    <t xml:space="preserve">USGS:              http://landsat.usgs.gov/about_ground_stations.php </t>
  </si>
  <si>
    <t>WWW-             Internet search on -topic</t>
  </si>
  <si>
    <t xml:space="preserve">           Abbreviations used in column titles:</t>
  </si>
  <si>
    <t>HDR = high data rate, above 100 Mb/s downlink</t>
  </si>
  <si>
    <t>DRO= direct readout or direct broadcast, usually 15-20 Mb/s</t>
  </si>
  <si>
    <t>DSN= deep space network, 8400-8500 MHz</t>
  </si>
  <si>
    <t>Zn(xxx)= exclusion zone, zone of concern; min= best case by given parameters, max=by RR limits.</t>
  </si>
  <si>
    <t>GREEN  =</t>
  </si>
  <si>
    <t>NEW entry</t>
  </si>
  <si>
    <t xml:space="preserve">YELLOW = </t>
  </si>
  <si>
    <t>Modified entry - moved, renamed, etc.</t>
  </si>
  <si>
    <t>RED =</t>
  </si>
  <si>
    <t>DELETED entry</t>
  </si>
  <si>
    <t>COMMENT</t>
  </si>
  <si>
    <t>deep space/ band 8400-8500MHz/ not for SFCG XBDB</t>
  </si>
  <si>
    <t>deep space/ band 8400-8500MHz/ the one in XBDB has different coordinates</t>
  </si>
  <si>
    <t>http://www.sscspace.com/inuvik-satellite-station-4</t>
  </si>
  <si>
    <t>http://www.cnes.fr/web/CNES-en/1420-technical-features-and-operation.php</t>
  </si>
  <si>
    <t>relevant &amp; to be included in XBDB</t>
  </si>
  <si>
    <t>already there</t>
  </si>
  <si>
    <t>http://www.eumetsat.int/website/home/Satellites/CurrentSatellites/Meteosat/MeteosatGroundStation/index.html</t>
  </si>
  <si>
    <t>YES</t>
  </si>
  <si>
    <t>PER-1</t>
  </si>
  <si>
    <t>KRU-1</t>
  </si>
  <si>
    <t>http://directreadout.sci.gsfc.nasa.gov/?id=dspContent&amp;cid=78</t>
  </si>
  <si>
    <t>UPDATE</t>
  </si>
  <si>
    <t>Institution, Agency</t>
  </si>
  <si>
    <t>COORDINATES</t>
  </si>
  <si>
    <t>Gain ref pattern</t>
  </si>
  <si>
    <t>(note 1)</t>
  </si>
  <si>
    <t>Station type</t>
  </si>
  <si>
    <t>Station status</t>
  </si>
  <si>
    <t>(note 2)</t>
  </si>
  <si>
    <t>(note 3)</t>
  </si>
  <si>
    <t>Website (if available)</t>
  </si>
  <si>
    <t>Comments</t>
  </si>
  <si>
    <t>ASF1</t>
  </si>
  <si>
    <t>Alaska Satellite Facility UAF</t>
  </si>
  <si>
    <t>https://www.asf.alaska.edu/ground-station/antennas/</t>
  </si>
  <si>
    <t>ALA (old SFCG), ASF 10M(NASA), AS2</t>
  </si>
  <si>
    <t>ASF 11M (NASA), AS1</t>
  </si>
  <si>
    <t>ASF3</t>
  </si>
  <si>
    <t>2014: Antennas operated by the ASF Satellite-Tracking Ground Station</t>
  </si>
  <si>
    <t>http://www.ga.gov.au/earth-observation/basics/satellite-reception-areas.html</t>
  </si>
  <si>
    <t>FAIRBANKS AS2_1988, AK</t>
  </si>
  <si>
    <t>FAIRBANKS AS1_1995,AK</t>
  </si>
  <si>
    <t>FAIRBANKS AS3_2013,AK</t>
  </si>
  <si>
    <t>GeoEye-1 (Orbview-5)</t>
  </si>
  <si>
    <t>2014: Operated by Digital Globe (GeoEye)</t>
  </si>
  <si>
    <t>05/2013: FCDAS-operated Barrow ground station; 2014:  4m (in 2004, POES) now underdway upgrade to 5m. Plan to use fo Jason-3</t>
  </si>
  <si>
    <t>POES, Jason-3 (future)</t>
  </si>
  <si>
    <t>http://www.goes-r.gov/downloads/2013-PG-OCONUS/06-20/Ledlow_NESDIS-FCDAS.pdf</t>
  </si>
  <si>
    <t>https://directory.eoportal.org/web/eoportal/satellite-missions/g/geoeye-1#footback19%29</t>
  </si>
  <si>
    <t>NOAA-FCDAS</t>
  </si>
  <si>
    <t>2014: update provided by NASA</t>
  </si>
  <si>
    <t>done</t>
  </si>
  <si>
    <t>THEOS (Thailand Earth Observation System)</t>
  </si>
  <si>
    <t>2014: GISTDA is the operating agency of the THEOS spacecrfat</t>
  </si>
  <si>
    <t>https://directory.eoportal.org/web/eoportal/satellite-missions/pag-filter/-/article/theos#footback12%29</t>
  </si>
  <si>
    <t>http://www.gistda.or.th/gistda_n/en/</t>
  </si>
  <si>
    <t xml:space="preserve">2014: inputs about CGM need to be checked. </t>
  </si>
  <si>
    <t>TAIWAN</t>
  </si>
  <si>
    <t>DONE</t>
  </si>
  <si>
    <t>DOT, CMA; operated by NSMC</t>
  </si>
  <si>
    <t>https://directory.eoportal.org/web/eoportal/satellite-missions/f/fy-3</t>
  </si>
  <si>
    <t>Kiruna</t>
  </si>
  <si>
    <t>https://directory.eoportal.org/web/eoportal/satellite-missions/i/ikonos-2</t>
  </si>
  <si>
    <t>2014: INFORMATION ABOUT THIS STATION NEEDS TO BE CHECKED</t>
  </si>
  <si>
    <t>DONGARA WA</t>
  </si>
  <si>
    <t>http://www.spaceacademy.net.au/spacelink/auspacecom.htm</t>
  </si>
  <si>
    <t>https://directory.eoportal.org/web/eoportal/satellite-missions/o/orbview-3</t>
  </si>
  <si>
    <t>2014: DigitalGlobe and GeoEye have combined, now both are one DigitalGlobe.</t>
  </si>
  <si>
    <t>2014: Fairbanks command and data acquisition station (FCDAS) aka Gilmore Creek</t>
  </si>
  <si>
    <t>http://www.star.nesdis.noaa.gov/star/news2014_201403_VIIRSWinds.php</t>
  </si>
  <si>
    <t>GLA</t>
  </si>
  <si>
    <t>GLB</t>
  </si>
  <si>
    <t>Fairbanks-Gilmore Creek</t>
  </si>
  <si>
    <t>2014: Characteristics and supported missions  are TBC</t>
  </si>
  <si>
    <t>Quickbird (USASAT-30A), EGPM, Ikonos, Worldview-1</t>
  </si>
  <si>
    <t xml:space="preserve">Resource-21,ALOS-2 </t>
  </si>
  <si>
    <t>North Pole Station, Alaska</t>
  </si>
  <si>
    <t>SSC</t>
  </si>
  <si>
    <t>http://www.sscspace.com/Products-Services/satellite-management-services-4/ground-network-services-3/ground-network-prioranet-1/north-pole-satellite-station-4</t>
  </si>
  <si>
    <t>KIRUNA/Esrange Satellite Station</t>
  </si>
  <si>
    <t xml:space="preserve">KIR1 </t>
  </si>
  <si>
    <t xml:space="preserve">KIR2 </t>
  </si>
  <si>
    <t>KIRUNA/Salmijarvy ESA station</t>
  </si>
  <si>
    <t>2014: G/T = 36.9 dB/K</t>
  </si>
  <si>
    <t>2014: G/T = 35.6 dB/K</t>
  </si>
  <si>
    <t>SCC KIRUNA/ESRANGE STATION: four 13M S/X ANTENNAS,  and 9M S/X ANTENNAS</t>
  </si>
  <si>
    <t>http://www.sscspace.com/kiruna-satellite-station-4</t>
  </si>
  <si>
    <t>http://www.esa.int/Our_Activities/Operations/Kiruna_station</t>
  </si>
  <si>
    <t>GMES-Sentinels, EarthCARE, ADM/Aeolus, ALOS-2, Cryosat-2, LDCM</t>
  </si>
  <si>
    <t>Telespazio, collaborative station SSC Prioranet/USN</t>
  </si>
  <si>
    <t>http://www.eumetsat.int/website/home/Satellites/CurrentSatellites/Meteosat/MeteosatGroundStation/index.html?lang=EN</t>
  </si>
  <si>
    <t xml:space="preserve"> 2014: The Primary Ground Station supporting the Meteosat-7 is in Fucino, in Italy, about 150 km east of Rome.</t>
  </si>
  <si>
    <t>METEOSAT-7 (METEOSAT FIRST GENERATION)</t>
  </si>
  <si>
    <t>Telespazio/ EUMETSAT, collaborative station SSC Prioranet/USN</t>
  </si>
  <si>
    <t>GAT2</t>
  </si>
  <si>
    <t>Gatineau satellite station</t>
  </si>
  <si>
    <t>CCRS</t>
  </si>
  <si>
    <t>http://www.nrcan.gc.ca/earth-sciences/geomatics/satellite-imagery-air-photos/satellite-imagery-products/educational-resources/9627?destination=node/1942</t>
  </si>
  <si>
    <t>https://www.nrcan.gc.ca/earth-sciences/geomatics/satellite-imagery-air-photos/satellite-facilities/9715#services</t>
  </si>
  <si>
    <t>Magnifying Glass 1-5 (SAR LUPE)</t>
  </si>
  <si>
    <t xml:space="preserve">German Federal Armed Forces </t>
  </si>
  <si>
    <t>http://en.wikipedia.org/wiki/SAR-Lupe</t>
  </si>
  <si>
    <t>Greenbelt station</t>
  </si>
  <si>
    <t>Hatoyama No.3</t>
  </si>
  <si>
    <t>https://directory.eoportal.org/web/eoportal/satellite-missions/a/alos-2</t>
  </si>
  <si>
    <t xml:space="preserve">2014: update provided by NASA. Tasmanian Earth Resources Satellite Station (TERSS) </t>
  </si>
  <si>
    <t>Israel IAI/MBT</t>
  </si>
  <si>
    <t>http://www.iai.co.il/Shared/UserControls/Print/PopUp.aspx?lang=en&amp;docid=22580</t>
  </si>
  <si>
    <t>http://kompsat.satreci.com/ds2_4_1.html,  http://www.spaceops2012.org/proceedings/documents/id1259577-Paper-001.pdf</t>
  </si>
  <si>
    <t>2014: Thee X-Band stations at KARI (7.3m, 9m and 13m)</t>
  </si>
  <si>
    <t>KGS (3 stations)</t>
  </si>
  <si>
    <t>http://global.jaxa.jp/about/centers/ktcs/index.html</t>
  </si>
  <si>
    <t>SENTINEL SATELLITES</t>
  </si>
  <si>
    <t>2014: Transportable station</t>
  </si>
  <si>
    <t>http://www.esa.int/Our_Activities/Operations/Maspalomas_station</t>
  </si>
  <si>
    <t>http://www.inta.es/doc/grandesinstalaciones/centroespacialcanarias/maspalomas.pdf</t>
  </si>
  <si>
    <t>JAXA station</t>
  </si>
  <si>
    <t>http://esc.gsfc.nasa.gov/assets/files/453-UG-002905%282%29.pdf</t>
  </si>
  <si>
    <t>NASA NEAR EARTH NETWORK</t>
  </si>
  <si>
    <t>UNITED KINGDOM</t>
  </si>
  <si>
    <t>NASRDA-NIGERIA</t>
  </si>
  <si>
    <t>GEOEYE/DIGITAL GLOBE</t>
  </si>
  <si>
    <t>2014: Station from Space imaging-EOSAT, now geoeye digital globe</t>
  </si>
  <si>
    <t>http://www.ifp.uni-stuttgart.de/publications/phowo97/thurgood.pdf</t>
  </si>
  <si>
    <t>2014: Indonesia's National Institute of Aeronautics and Space (LAPAN)</t>
  </si>
  <si>
    <t>XMM-Newton, Cluster-2</t>
  </si>
  <si>
    <t>Prince Albert Satellite station</t>
  </si>
  <si>
    <t>https://directory.eoportal.org/web/eoportal/satellite-missions/content/-/article/radarsat2</t>
  </si>
  <si>
    <t>ASI-Telespazio</t>
  </si>
  <si>
    <t>Poker Flat, Chatanika, AK</t>
  </si>
  <si>
    <t>2014: to be checked if all stations in poker flat are SSC/USN</t>
  </si>
  <si>
    <t>ESA/ operated by Kongsberg Sat. Services</t>
  </si>
  <si>
    <t>SG3</t>
  </si>
  <si>
    <t>AGO-4 (NASA); (NASA/CEE/UdC)</t>
  </si>
  <si>
    <t>https://directory.eoportal.org/web/eoportal/satellite-missions/c-missions/cosmo-skymed</t>
  </si>
  <si>
    <t>http://en.wikipedia.org/wiki/Troll_Satellite_Station</t>
  </si>
  <si>
    <t>USA/PTO RICO</t>
  </si>
  <si>
    <t>UNIV. PUERTO RICO</t>
  </si>
  <si>
    <t>https://landsat.usgs.gov/Historical_IGS.php</t>
  </si>
  <si>
    <t>2014: is this staion still in use?</t>
  </si>
  <si>
    <t>http://www.sscspace.com/collaboration-stations-4</t>
  </si>
  <si>
    <t>2014: SSC-PrioraNet-c (63S 57W); collaborative stations</t>
  </si>
  <si>
    <t>https://landsat.usgs.gov/about_ground_stations.php#myModalAustralia</t>
  </si>
  <si>
    <t>LANDSAT</t>
  </si>
  <si>
    <t>2014: important node in SSC's PrioraNet network.</t>
  </si>
  <si>
    <t>Santiago Satellite Station</t>
  </si>
  <si>
    <t>SSC Chile</t>
  </si>
  <si>
    <t>http://directreadout.sci.gsfc.nasa.gov/?id=dspContent&amp;cid=78#CHILE</t>
  </si>
  <si>
    <t>2014: SSC-Chile PrioraNet</t>
  </si>
  <si>
    <t>http://www.sscspace.com/$2/file/ssc-prioranet-april2014.jpg</t>
  </si>
  <si>
    <t>Punta Arenas</t>
  </si>
  <si>
    <t>2014: Check if this station is still active</t>
  </si>
  <si>
    <t>2014: USGS. Input NASA</t>
  </si>
  <si>
    <t>Issus-Aussaguel (Toulouse)</t>
  </si>
  <si>
    <t>https://landsat.usgs.gov/about_ground_stations.php</t>
  </si>
  <si>
    <t>2014: input NASA. KSS; SSC (20S 58E)</t>
  </si>
  <si>
    <t>SMA-1/ only has S-Band</t>
  </si>
  <si>
    <t>2014: Deimoa/ disaster monitoring constellation DMC</t>
  </si>
  <si>
    <t>http://www.deimos-imaging.com/about-dmi</t>
  </si>
  <si>
    <t>http://www.ksat.no/node/82</t>
  </si>
  <si>
    <t>http://www.gistda.or.th/</t>
  </si>
  <si>
    <t>NO OF STATIONS</t>
  </si>
  <si>
    <t>HI</t>
  </si>
  <si>
    <t>HONOLULY X/L GROUND STATION</t>
  </si>
  <si>
    <t>HAWAII SPACE FLIGHT LAB</t>
  </si>
  <si>
    <t xml:space="preserve">2014: INPUT NASA. </t>
  </si>
  <si>
    <t>http://www.hsfl.hawaii.edu/wordpress/facilities/ground-stations/#HCC</t>
  </si>
  <si>
    <t>Terra, Aqua, NPP, JPSS-1, FY3</t>
  </si>
  <si>
    <t>AK</t>
  </si>
  <si>
    <t>CA</t>
  </si>
  <si>
    <t>LA JOLLA</t>
  </si>
  <si>
    <t>UNIV. CALIFORNIA?</t>
  </si>
  <si>
    <t>WI</t>
  </si>
  <si>
    <t>FL</t>
  </si>
  <si>
    <t>SAC-C, SAOCOM 1A/B, SAC-D</t>
  </si>
  <si>
    <t>2014: SAC-D FALDA DEL CARMEN ASOCIATED WITH MATERA</t>
  </si>
  <si>
    <t>Cosmo Sky-Med, ALOS, LDCM, SAC D</t>
  </si>
  <si>
    <t>4.5M, 2.4M, 1.5M</t>
  </si>
  <si>
    <t>3M</t>
  </si>
  <si>
    <t xml:space="preserve">2.4m, 3m </t>
  </si>
  <si>
    <t>2.3m</t>
  </si>
  <si>
    <t>2.4m</t>
  </si>
  <si>
    <t>5m</t>
  </si>
  <si>
    <t>2018</t>
  </si>
  <si>
    <t>R-S (255,239)+Trellis (2.5 bits/channel symbols)</t>
  </si>
  <si>
    <t>11-2015</t>
  </si>
  <si>
    <t>2021</t>
  </si>
  <si>
    <t>Sentinel-5/ Copernicus (payload on Metop-SG)</t>
  </si>
  <si>
    <t>2014: upldate launch date</t>
  </si>
  <si>
    <t>http://www.satelliteonthenet.co.uk/index.php/2014</t>
  </si>
  <si>
    <t>FY-3C</t>
  </si>
  <si>
    <t>2014: FY-3C launched</t>
  </si>
  <si>
    <t>Beijing, Guangzhou, Xinjiang, Jiamusi, Sanya (China), Kiruna(Sweden) and Antarctic</t>
  </si>
  <si>
    <t>Beijing, Guangzhou, Xinjiang, Jiamusi, Sanya (China), Kiruna(Sweden)</t>
  </si>
  <si>
    <t>These orbital parameters need be cross-checked with the current NORAD database available at http://celestrak.com/</t>
  </si>
  <si>
    <t>2014: new entry. Eumetsat. Jason continuity of service.</t>
  </si>
  <si>
    <t>2019</t>
  </si>
  <si>
    <t>8025 - 8400</t>
  </si>
  <si>
    <t>JASON-CS [2 satellites planned]</t>
  </si>
  <si>
    <t>END OF LIFE</t>
  </si>
  <si>
    <r>
      <t xml:space="preserve">Primary stations: Poker Flats, AK, USA; Wallops Island, VA, USA. 
</t>
    </r>
    <r>
      <rPr>
        <b/>
        <sz val="10"/>
        <rFont val="Arial"/>
        <family val="2"/>
      </rPr>
      <t>ASF1, WAL1</t>
    </r>
  </si>
  <si>
    <r>
      <t xml:space="preserve">Primary stations: Wallops Island, VA, USA; Svalbard, Norway; and Poker Flat, AK, USA
</t>
    </r>
    <r>
      <rPr>
        <b/>
        <sz val="10"/>
        <rFont val="Arial"/>
        <family val="2"/>
      </rPr>
      <t>PFL2,SVA2 , WAL1</t>
    </r>
  </si>
  <si>
    <t>2014: Updated info as per SF34-15 input</t>
  </si>
  <si>
    <t>2017</t>
  </si>
  <si>
    <r>
      <t xml:space="preserve">Primary stations: Svalbard, NOR; Fairbanks, AK, USA; Wallops, VA, USA
</t>
    </r>
    <r>
      <rPr>
        <b/>
        <sz val="9"/>
        <rFont val="Arial"/>
      </rPr>
      <t>PFL3,SVA3,WAL2</t>
    </r>
  </si>
  <si>
    <t>[2013] Filed as EOS-AM
2014: Updated BW info as per SF34-15 input (emission 150M00G1D)</t>
  </si>
  <si>
    <t>2014: NEW ENTRY AS PER SF34-31C (INTA)</t>
  </si>
  <si>
    <t>MAIN GROUND STATIONS: Torrejón de Ardoz, Spain; Maspalomas, Spain</t>
  </si>
  <si>
    <t>[2013]: FILED AS DEIMOS-1. UPDATED LAUNCH DATE. PART OF THE DISASTER MONITORING CONSTELLATION . DMC. http://www.sstl.co.uk/Missions/Deimos-1--Launched-2009/Deimos-1/Deimos-1--The-Mission; http://www.sstl.co.uk/Divisions/Earth-Observation-Science/EO-Constellations. 
2014: UPDATED ORBIT TYPE</t>
  </si>
  <si>
    <t>FEB 2016</t>
  </si>
  <si>
    <t>Terra-SAR (Tandem X)</t>
  </si>
  <si>
    <t>Terra-SAR (TerraSAR-X)</t>
  </si>
  <si>
    <t>SUONI NPP</t>
  </si>
  <si>
    <r>
      <t xml:space="preserve">MAIN STATIONS: Svalbard (Norway), and Fairbanks (Gilmore Creek) AK for T&amp;C and Stored Mission Data. Stored Mission Data is  transmitted to McMurdo and Troll, Antarctica.
</t>
    </r>
    <r>
      <rPr>
        <b/>
        <sz val="10"/>
        <rFont val="Arial"/>
        <family val="2"/>
      </rPr>
      <t>AMG1, FBAx, SVA6, TRL2</t>
    </r>
  </si>
  <si>
    <t>late 2015</t>
  </si>
  <si>
    <t>GOES R-Series (2 +2)</t>
  </si>
  <si>
    <r>
      <t xml:space="preserve">Main stations in  US: Wallops VA (primary): Fairmont, WV (backup).
</t>
    </r>
    <r>
      <rPr>
        <b/>
        <sz val="10"/>
        <rFont val="Arial"/>
        <family val="2"/>
      </rPr>
      <t>WAL4,FWV1</t>
    </r>
  </si>
  <si>
    <t>MICROSAT GAIA-I</t>
  </si>
  <si>
    <t>MICROSAT INTA</t>
  </si>
  <si>
    <t>2016-2017</t>
  </si>
  <si>
    <t>S/X ANTENNA AT CHIVA UNIV (JAPAN)</t>
  </si>
  <si>
    <t>IEEE-SFCG INPUT</t>
  </si>
  <si>
    <t>2014: NEW ENTRY AS PER SF34-40D(IEEE). GAIA I and II are funded by Ministry of Education, Culture, Sports, Science andtechnology Japan (MEXT) and are being developed by Chiba University</t>
  </si>
  <si>
    <t>MICROSAT GAIA-II</t>
  </si>
  <si>
    <t>LTDN 10:30 +/- 30min</t>
  </si>
  <si>
    <t>CHIBA</t>
  </si>
  <si>
    <t>CHIVA UNIV.</t>
  </si>
  <si>
    <t>MICROSAT GAIA-I/II</t>
  </si>
  <si>
    <t>2014: NEW INPUT SF34-40D (IEEE)</t>
  </si>
  <si>
    <t>CHJ</t>
  </si>
  <si>
    <t>CHN/CMA</t>
  </si>
  <si>
    <t>2015 OR LATER</t>
  </si>
  <si>
    <t>SFCG INPUT CMA</t>
  </si>
  <si>
    <t>FY-4 SERIES</t>
  </si>
  <si>
    <t>Beijing, Guangzhou, Xinjiang (China), and others</t>
  </si>
  <si>
    <t>CHN &amp; BRA</t>
  </si>
  <si>
    <t>CHN/CNSA</t>
  </si>
  <si>
    <t>HY-2A</t>
  </si>
  <si>
    <t>SFCG INPUT CNSA</t>
  </si>
  <si>
    <t>Beijing, Sanya, Mudanjiang (China)</t>
  </si>
  <si>
    <t>ITU-MR &amp; SFCG INPUT CNSA</t>
  </si>
  <si>
    <t xml:space="preserve"> SFCG INPUT CNSA</t>
  </si>
  <si>
    <t>2014: NEW INPUT AS PER SF34-41C (CNSA PAPER). FOLLOW ON SATELLITE TO HY1A/B</t>
  </si>
  <si>
    <t>HY-1E/F (2 SAT)</t>
  </si>
  <si>
    <t>2014: NEW INPUT AS PER SF34-41C (CNSA PAPER). NEW GENERATION OCEAN COLOR SAT\</t>
  </si>
  <si>
    <t>HY-1C/D (2 SAT)</t>
  </si>
  <si>
    <t>MICROSAT BLMIT-1</t>
  </si>
  <si>
    <t>2011</t>
  </si>
  <si>
    <t>2014: FILED AS HY-2. INPUT SF34-41.</t>
  </si>
  <si>
    <t>2014: FOLLOW UP OF HY-2A. INPUT SF34-41.</t>
  </si>
  <si>
    <t>HY-2D</t>
  </si>
  <si>
    <t>2014: NEW GENERATION POLAR OCEAN SATELLITE. INPUT SF34-41.</t>
  </si>
  <si>
    <t>AFTER 2016</t>
  </si>
  <si>
    <t>CFOSAT</t>
  </si>
  <si>
    <t>HY-2B</t>
  </si>
  <si>
    <t xml:space="preserve">HY-2C </t>
  </si>
  <si>
    <t>2014: FOLLOW UP OF HY-2B. INPUT SF34-41.</t>
  </si>
  <si>
    <t>Beijing, Sanya, Mudanjiang (China), Kiruna (Sweden), Inuvik (Canada).</t>
  </si>
  <si>
    <t>2014:INPUT SF34-41.</t>
  </si>
  <si>
    <t>ITU-MR, Websearch, SFCG INPUT CNSA</t>
  </si>
  <si>
    <t>[2013]: NEW ENTRY. Hard Xray Modulation telecope using EO platform Zuyuan II. Development Chinese Acad Sciences, Tsinghua Univ and Chinese Acad Space Technology.http://www.hxmt.cn/english/index.php
2014: UPDATE LAUNCH DATE. SFCP INPUT SF34-41C (CNSA)</t>
  </si>
  <si>
    <t>SPPOSS-3-01</t>
  </si>
  <si>
    <r>
      <t xml:space="preserve">2014: ITU FILE </t>
    </r>
    <r>
      <rPr>
        <b/>
        <sz val="10"/>
        <rFont val="Arial"/>
        <family val="2"/>
      </rPr>
      <t>KX-03</t>
    </r>
    <r>
      <rPr>
        <sz val="10"/>
        <rFont val="Arial"/>
      </rPr>
      <t>.  Space research service. Finds and studies the dark matter particles, measuring the high electron energy spectrum. NEW ENTRY/ SF34-41C INPUT CNSA</t>
    </r>
  </si>
  <si>
    <t>FY-3D</t>
  </si>
  <si>
    <r>
      <t xml:space="preserve">[2013] CMA plans for constellation of 2 FY-3 in orbit (am + pm). Foreseen FY-3C/D/E/F from 2014 to 2020,   https://directory.eoportal.org/web/eoportal/satellite-missions/f/fy-3; </t>
    </r>
    <r>
      <rPr>
        <b/>
        <sz val="8"/>
        <rFont val="Arial"/>
      </rPr>
      <t>2014: updated as per SF34-1/C. 
 (filing name FY-3 , FY-3-A)</t>
    </r>
  </si>
  <si>
    <t>X-BAND Station type: HDR (High data rate), DRO (Direct Read-Out site)</t>
  </si>
  <si>
    <t xml:space="preserve">color code: </t>
  </si>
  <si>
    <t>updated info</t>
  </si>
  <si>
    <t>for deletion</t>
  </si>
  <si>
    <t>new input</t>
  </si>
  <si>
    <t>http://www.itu.int/sns/query_builder.html</t>
  </si>
  <si>
    <t>2014query_8025-8400_NOTIF_NGSO</t>
  </si>
  <si>
    <t>satellite name</t>
  </si>
  <si>
    <t>type</t>
  </si>
  <si>
    <t>adm</t>
  </si>
  <si>
    <t>ntwk org</t>
  </si>
  <si>
    <t>category</t>
  </si>
  <si>
    <t>freq_min</t>
  </si>
  <si>
    <t>freq_max</t>
  </si>
  <si>
    <t>d rcv</t>
  </si>
  <si>
    <t>d inuse</t>
  </si>
  <si>
    <t>bdwdth</t>
  </si>
  <si>
    <t>ADM-AEOLUS</t>
  </si>
  <si>
    <t>N</t>
  </si>
  <si>
    <t>AEOLUS</t>
  </si>
  <si>
    <t>ALERTE</t>
  </si>
  <si>
    <t>J</t>
  </si>
  <si>
    <t>ALSAT-2</t>
  </si>
  <si>
    <t>ASTROTERRA</t>
  </si>
  <si>
    <t>AURA</t>
  </si>
  <si>
    <t>CBERS-02C</t>
  </si>
  <si>
    <t>COSMO SKYMED</t>
  </si>
  <si>
    <t>I</t>
  </si>
  <si>
    <t>CRYOSAT</t>
  </si>
  <si>
    <t>CRYOSAT-2</t>
  </si>
  <si>
    <t>DEIMOS-1</t>
  </si>
  <si>
    <t>E</t>
  </si>
  <si>
    <t>DUBAISAT-1</t>
  </si>
  <si>
    <t>DUBAISAT-2</t>
  </si>
  <si>
    <t>DUBAISAT-2B</t>
  </si>
  <si>
    <t>ENVISAT</t>
  </si>
  <si>
    <t>EOS AM</t>
  </si>
  <si>
    <t>EOS PM</t>
  </si>
  <si>
    <t>ISR</t>
  </si>
  <si>
    <t>TUR</t>
  </si>
  <si>
    <t>GOKTURK-2</t>
  </si>
  <si>
    <t>HODOYOSHI</t>
  </si>
  <si>
    <t>HODOYOSHI-3-4</t>
  </si>
  <si>
    <t>ICESAT</t>
  </si>
  <si>
    <t>IND</t>
  </si>
  <si>
    <t>IRS-CARTOSAT-2</t>
  </si>
  <si>
    <t>IRS-P4</t>
  </si>
  <si>
    <t>IRS-P5</t>
  </si>
  <si>
    <t>JERS-1</t>
  </si>
  <si>
    <t>KOR</t>
  </si>
  <si>
    <t>KANOPUS-V</t>
  </si>
  <si>
    <t>KORONAS-PHOTON</t>
  </si>
  <si>
    <t>LANDSAT-4</t>
  </si>
  <si>
    <t>LANDSAT-7</t>
  </si>
  <si>
    <t>LIBSAT I-01</t>
  </si>
  <si>
    <t>MAGNIFYING GLASS</t>
  </si>
  <si>
    <t>METEOR-3M</t>
  </si>
  <si>
    <t>MONITOR</t>
  </si>
  <si>
    <t>MOS-1</t>
  </si>
  <si>
    <t>NPOESS</t>
  </si>
  <si>
    <t>PICASSO</t>
  </si>
  <si>
    <t>PLEIADES</t>
  </si>
  <si>
    <t>PRISMA-I</t>
  </si>
  <si>
    <t>PROBA-V</t>
  </si>
  <si>
    <t>RADARSAT-1A</t>
  </si>
  <si>
    <t>CAN</t>
  </si>
  <si>
    <t>RADARSAT-2A</t>
  </si>
  <si>
    <t>RADARSAT-2B</t>
  </si>
  <si>
    <t>RADARSAT-2C</t>
  </si>
  <si>
    <t>RADARSAT-2D</t>
  </si>
  <si>
    <t>RADARSAT-2E</t>
  </si>
  <si>
    <t>RADARSAT-2F</t>
  </si>
  <si>
    <t>RADARSAT-3A</t>
  </si>
  <si>
    <t>RADARSAT-3B</t>
  </si>
  <si>
    <t>RAPIDEYE</t>
  </si>
  <si>
    <t>SAUDISAT-2</t>
  </si>
  <si>
    <t>SENTINEL-1</t>
  </si>
  <si>
    <t>SENTINEL-2</t>
  </si>
  <si>
    <t>SENTINEL-3</t>
  </si>
  <si>
    <t>SENTINEL-5P</t>
  </si>
  <si>
    <t>SJ-9</t>
  </si>
  <si>
    <t>SPECTR-R</t>
  </si>
  <si>
    <t>SPOT-1</t>
  </si>
  <si>
    <t>SPOT-2</t>
  </si>
  <si>
    <t>SPOT-3</t>
  </si>
  <si>
    <t>SPOT-7</t>
  </si>
  <si>
    <t>SSIPR</t>
  </si>
  <si>
    <t>TARANIS</t>
  </si>
  <si>
    <t>TERRASAR</t>
  </si>
  <si>
    <t>THEOS</t>
  </si>
  <si>
    <t>USASAT-30A</t>
  </si>
  <si>
    <t>USASAT-30B</t>
  </si>
  <si>
    <t>USASAT-30C</t>
  </si>
  <si>
    <t>VRSS-1</t>
  </si>
  <si>
    <t>VEN</t>
  </si>
  <si>
    <t>ZIYUAN-3</t>
  </si>
  <si>
    <t>ITU QUERIES</t>
  </si>
  <si>
    <t>THIS IS THE TABLE OF SATELLITES THAT ARE NO LONGER OPERATIONAL</t>
  </si>
  <si>
    <t>ITU-R NOTICE SUPPRESSED</t>
  </si>
  <si>
    <t>NOTICE SUPPRESSED</t>
  </si>
  <si>
    <t>MICROSAT HODOYOSHI 1</t>
  </si>
  <si>
    <t>MICROSAT HODOYOSHI 3-4 (2 SATS)</t>
  </si>
  <si>
    <t>TO BE LAUNCHED JUNE 2014</t>
  </si>
  <si>
    <t>KazEOSat 1 (DZZ-HR)</t>
  </si>
  <si>
    <t>2014: launched</t>
  </si>
  <si>
    <t>KazEOSat 2 (DZZ-MR)</t>
  </si>
  <si>
    <t>LAUNCHED</t>
  </si>
  <si>
    <t>TO BE LAUNCHED SOON</t>
  </si>
  <si>
    <t>http://www.itc.nl/research/products/sensordb/launch_schedule.aspx</t>
  </si>
  <si>
    <t>24 MAY 2014</t>
  </si>
  <si>
    <t>LAUNCHED MAY 2014</t>
  </si>
  <si>
    <t>Katsuura, Hatoyama, High latitude ground station (back up of Data Relay Satellite)
KTU4, HAT1</t>
  </si>
  <si>
    <t>2014: SUCCESSFUL LAUNCH MAY 2014!
Symbol rates: 800(for 16QAM), QPSK:400/200;</t>
  </si>
  <si>
    <t>2014: UPDATED LAUNCH DATE</t>
  </si>
  <si>
    <t>ASNARO 1 (SASKE)</t>
  </si>
  <si>
    <t>21 NOV 2013</t>
  </si>
  <si>
    <t>2014: LAUNCHED NOV 2013</t>
  </si>
  <si>
    <t>LAUNCHED NOV 2013</t>
  </si>
  <si>
    <t>HODOSYOSHI-1, TOBE LAUNCHED SOON</t>
  </si>
  <si>
    <t>TO BE LAUNCHED IN 2014</t>
  </si>
  <si>
    <t>2726 (API ONLY)</t>
  </si>
  <si>
    <t>ECYPTSAT 2 (MISRSAT 2)</t>
  </si>
  <si>
    <t>16 APRIL 2014</t>
  </si>
  <si>
    <t>LAUNCH FAILURE</t>
  </si>
  <si>
    <t>LAUNCHED 2013</t>
  </si>
  <si>
    <t>20 NOV 2013</t>
  </si>
  <si>
    <t>2014: operational. Launched end 2013</t>
  </si>
  <si>
    <r>
      <t>ORBITAL PARAMETERS</t>
    </r>
    <r>
      <rPr>
        <b/>
        <sz val="10"/>
        <color theme="0"/>
        <rFont val="Arial"/>
      </rPr>
      <t xml:space="preserve"> (Note10)</t>
    </r>
  </si>
  <si>
    <t xml:space="preserve">Notes about the DRO sites </t>
  </si>
  <si>
    <t>http://directreadout.sci.gsfc.nasa.gov/?id=dspContent&amp;cid=7</t>
  </si>
  <si>
    <t>The Direct Readout Laboratory (DRL) is a technology and information conduit for the Direct Broadcast (DB) community. The DRL acts as an intermediary between missions and DB community members that are not directly involved in the missions. With the support of the Joint Polar Satellite System (JPSS), the NPOESS Preparatory Project (NPP), and NASA Headquarters (HQ), the DRL develops and enables technologies that benefit the entire DB community.</t>
  </si>
  <si>
    <t>Direct Readout (DR) is the process of acquiring freely transmitted live satellite data. As Direct Readout technologies have become more affordable and accessible (such as with the onset of the Internet), tools have been developed by the remote sensing community to make satellite data easier to acquire, process, and utilize. As a member of this community, NASA supplies many of these tools to foster global data exchange and scientific collaboration. Live local and regional environmental data, in turn, benefits environmental, commercial, and public interest decision making.</t>
  </si>
  <si>
    <t>X-Band Direct Readout Sites</t>
  </si>
  <si>
    <t>MAY 2014</t>
  </si>
  <si>
    <t>D/DLR</t>
  </si>
  <si>
    <t>ITALY/ASI</t>
  </si>
  <si>
    <t>JAPAN-JAXA</t>
  </si>
  <si>
    <t>USA NASA</t>
  </si>
  <si>
    <t>USA-NASA &amp; F-CNES</t>
  </si>
  <si>
    <t>USA (DigitalGlobe Corp)</t>
  </si>
  <si>
    <t>USA NOAA</t>
  </si>
  <si>
    <t>D/EUMETSAT</t>
  </si>
  <si>
    <t>SFCG INPUT EUM</t>
  </si>
  <si>
    <t>Count of Station type</t>
  </si>
  <si>
    <t>(Multiple Items)</t>
  </si>
  <si>
    <t>SATELLITE LIST: REVISION BASED ON SFCG COORD INPUTS + WEBSEARCH</t>
  </si>
  <si>
    <t>STATION LIST REVISION</t>
  </si>
  <si>
    <t>UPDATE JUNE 2015</t>
  </si>
  <si>
    <t>SATELLITE LIST/ INPUTS FROM:</t>
  </si>
  <si>
    <t>STATION LIST / INPUTS FROM:</t>
  </si>
  <si>
    <t>(Input to SFCG-35)</t>
  </si>
  <si>
    <t>2015: UPDATE AS PER SF34-27/I . Planned launch date revised (NOAA)</t>
  </si>
  <si>
    <t>SUOMI NPP</t>
  </si>
  <si>
    <t>2015: UPDATE AS PER SF34-27/I . Typo in name (NOAA)</t>
  </si>
  <si>
    <t>Rec-465</t>
  </si>
  <si>
    <t>Suomi-NPP</t>
  </si>
  <si>
    <t>06/2015: Updated Characteristics (NOAA)</t>
  </si>
  <si>
    <t>NOAA/NESDIS (Richard Kelly) update</t>
  </si>
  <si>
    <t>NASA GSFC (Scott Galbraith) update</t>
  </si>
  <si>
    <t>No</t>
  </si>
  <si>
    <t>USA Planet Labs</t>
  </si>
  <si>
    <t>Coordination document provided to NASA</t>
  </si>
  <si>
    <t>Flock 2</t>
  </si>
  <si>
    <t>Q3/Q4 2015</t>
  </si>
  <si>
    <t>Q3 2015</t>
  </si>
  <si>
    <t>[2015]: 11 satellites (NASA GSFC)</t>
  </si>
  <si>
    <t>[2015]: 42 satellites (NASA GSFC)</t>
  </si>
  <si>
    <t>[2015]:42 satellites (NASA GSFC)</t>
  </si>
  <si>
    <t>[2015]: 56 satellites (NASA GSFC)</t>
  </si>
  <si>
    <t>[2015]: Up to 56 satellites that are continuously replenished via the ISS. Currently 28 are being deployed into orbit  (NASA GSFC)</t>
  </si>
  <si>
    <t>[NASA, 2012]: A space act agreement was signed by NASA (14 May 2012) to that Caltech Univ can continue GALEX operations in the future. http://www.galex.caltech.edu/newsroom/glx2012-03r.html
[2015]: System to be deleted (NASA GSFC)</t>
  </si>
  <si>
    <t>[NASA,2012]: OCO was terminated due to launch failure on Feb. 24, 2009. OCO-2 is a planned replacement mission using similar or identical telecom equipment.
2014: Updated primary stations as per SF34-15 input
[2015]: Mission operational. Launched July 2014 (NASA GSFC)</t>
  </si>
  <si>
    <t>Skysat-1</t>
  </si>
  <si>
    <t>USA SkyBox Imaging Inc</t>
  </si>
  <si>
    <t>Skysat-2</t>
  </si>
  <si>
    <t>Skysat-3</t>
  </si>
  <si>
    <t>Skysat-4 to skysat-9</t>
  </si>
  <si>
    <t>Skysat-10 to skysat-15</t>
  </si>
  <si>
    <t>[2015]: New input (NASA GSFC)</t>
  </si>
  <si>
    <t>[2015]: New input. Six satellites equally spaced in their orbital plane (NASA GSFC)</t>
  </si>
  <si>
    <r>
      <t>Calipso</t>
    </r>
    <r>
      <rPr>
        <strike/>
        <sz val="9"/>
        <rFont val="Arial"/>
      </rPr>
      <t>, Galex</t>
    </r>
  </si>
  <si>
    <t>Quickbird (USASAT-30A), Worldview-1, OrbView-5, skysat-1 to skysat-15</t>
  </si>
  <si>
    <t>05/2013: revised coordinates and ant gain
07/2015: deleted Galex as supporte mission (NASA GSFC)</t>
  </si>
  <si>
    <t>07/2015: deleted Galex as supporte mission (NASA GSFC)</t>
  </si>
  <si>
    <t>07/2015: added skysat as supported mission (NASA GSFC)</t>
  </si>
  <si>
    <t>Brewster, WA</t>
  </si>
  <si>
    <t>Planet Labs</t>
  </si>
  <si>
    <t>Flock 1C, ISS, 2, and 2C</t>
  </si>
  <si>
    <t>Fairbanks, Ak</t>
  </si>
  <si>
    <t>Maddock, ND</t>
  </si>
  <si>
    <t>East Coast</t>
  </si>
  <si>
    <t>Goonhilly</t>
  </si>
  <si>
    <t>Awarua</t>
  </si>
  <si>
    <t>Usingen</t>
  </si>
  <si>
    <t>Planet Labs?</t>
  </si>
  <si>
    <t>Ningi</t>
  </si>
  <si>
    <t>Half Moon Bay, CA</t>
  </si>
  <si>
    <t>SkyBox Imaging Inc.</t>
  </si>
  <si>
    <t>Skysat-1 to Skysat-15</t>
  </si>
  <si>
    <t>07/2015: New input. Station Operational (NASA GSFC)</t>
  </si>
  <si>
    <t>07/2015: New input (NASA GSFC)</t>
  </si>
  <si>
    <t>07/2015: New input / Planned, Awaiting Coordination (NASA GSFC)</t>
  </si>
  <si>
    <t>07/2015: New input / Planned (NASA GSFC)</t>
  </si>
  <si>
    <t>UKSA (Mike Willis) update</t>
  </si>
  <si>
    <t>[2730
2740
2740
2742
2743
2750
2788
2790]</t>
  </si>
  <si>
    <t xml:space="preserve">NIGERIA SAT 2, NIGERIA SAT X,  DMC1, DMC3, Techdemosat1, NovaSAR S1 </t>
  </si>
  <si>
    <t>[Nigeria Space Agency, 2013]: new inputs
06/2015: Revised parameters by UKSA</t>
  </si>
  <si>
    <t>06/2015: New input by UKSA</t>
  </si>
  <si>
    <t>Surrey, Guildford, UK</t>
  </si>
  <si>
    <t>University of Surrey</t>
  </si>
  <si>
    <t>HBK-17</t>
  </si>
  <si>
    <t>LDCM, Spot 6/7, AQUA, TERRA</t>
  </si>
  <si>
    <t>http://www.sansa.org.za/spaceoperations</t>
  </si>
  <si>
    <t>06/2015: Updated info (SANSA)</t>
  </si>
  <si>
    <r>
      <t>3</t>
    </r>
    <r>
      <rPr>
        <sz val="9"/>
        <rFont val="Calibri"/>
        <family val="2"/>
      </rPr>
      <t>˚</t>
    </r>
  </si>
  <si>
    <t>HBK-05</t>
  </si>
  <si>
    <t>HBK-09</t>
  </si>
  <si>
    <t>3˚</t>
  </si>
  <si>
    <t>DRS</t>
  </si>
  <si>
    <t>USGS, 06/2015: Updated info (SANSA)</t>
  </si>
  <si>
    <t>SSC-P-c (26S 28E)
06/2015: BEW INPUT (SANSA)</t>
  </si>
  <si>
    <t>SANSA (Yunus Bhayat) update</t>
  </si>
  <si>
    <t>NSPO (Albert) update</t>
  </si>
  <si>
    <t>1Q 2016</t>
    <phoneticPr fontId="1" type="noConversion"/>
  </si>
  <si>
    <t>CR</t>
    <phoneticPr fontId="1" type="noConversion"/>
  </si>
  <si>
    <t>Hsin-Chu (Taiwan), Svalbard (Norway)</t>
    <phoneticPr fontId="1" type="noConversion"/>
  </si>
  <si>
    <t>filing with ITU not possible. [NSPO,2012]:  Update, [2013]: to be checked with NSPO if FORMOSAT3A/B/C/D/E/F operate in Xband and need to be added. NSPO comments: FORMOSAT3 has no Xband operation.</t>
    <phoneticPr fontId="1" type="noConversion"/>
  </si>
  <si>
    <t>CR</t>
    <phoneticPr fontId="1" type="noConversion"/>
  </si>
  <si>
    <t>2015: updated as per SF35-5/C</t>
    <phoneticPr fontId="1" type="noConversion"/>
  </si>
  <si>
    <t>06/2015: to be deleted TAW (NSPO)</t>
  </si>
  <si>
    <t>NSPO (TAIWAN, NCU)</t>
    <phoneticPr fontId="1" type="noConversion"/>
  </si>
  <si>
    <t>06/2015: Updated coord (NSPO)</t>
  </si>
  <si>
    <t>CSA (Dean Sangiorgi) update</t>
  </si>
  <si>
    <t>24d</t>
  </si>
  <si>
    <t>12d</t>
  </si>
  <si>
    <t>CAN1, PAL1, Inuvik (TBC)</t>
  </si>
  <si>
    <t>[CSA,2012] New record, [2013]: FILING RADARSAT-3B FOR FUTURE CONSTELLATION OF SIX SATELLITES. http://www.asc-csa.gc.ca/eng/satellites/radarsat/radarsat-tableau.asp
[CSA,2015]: Update</t>
  </si>
  <si>
    <t>[CSA,2012] New record, [2013]: FILING RADARSAT-3B FOR FUTURE CONSTELLATION OF SIX SATELLITES. [CSA,2015]: Update</t>
  </si>
  <si>
    <t>[CSA,2015]: Update</t>
  </si>
  <si>
    <t>p</t>
  </si>
  <si>
    <t>[2013]: updated launch date. http://www.enmap.org
2014: updated launch date as per input SG34-50 (DLR)
2015: Corrected the RF parameters (DLR)</t>
  </si>
  <si>
    <t>[2013] SARLUPE is filed as MAGNIFIED GLASS. RECONNAISSANCE SATELLITE CONSTELLATION OF 5 SATS
[2015]: Sarlupe Admin is D, not D/DLR.</t>
  </si>
  <si>
    <t>DLR (Ralf Ewald) update</t>
  </si>
  <si>
    <t>Chibolton, Hampshire, UK</t>
  </si>
  <si>
    <t>STFC</t>
  </si>
  <si>
    <t>-1.4361</t>
  </si>
  <si>
    <t>X-Band D/L to ESRIN via Svalbard (primary) and Gatineau and Prince Albert (secondary)
[ESA 2015]: updated launch date</t>
  </si>
  <si>
    <t>Sentinel-5 Precursor mission planned to avoid any data gap between Envisat (SCIAMACHY data) and Sentinel-5 (2019). 
[ESA 2015] updated planned launch date</t>
  </si>
  <si>
    <t>2015: updated launch date and status!</t>
  </si>
  <si>
    <t>ESA (Elena Daganzo) update</t>
  </si>
  <si>
    <t>2015: launched and operational. Development by dometic companies. http://www.kari.re.kr/data/eng/contents/Space_020.asp?catcode=1010111900&amp;depthno=0</t>
  </si>
  <si>
    <t>ITU-MR, CEOS website</t>
  </si>
  <si>
    <t>2015: Satellite launched and operational</t>
  </si>
  <si>
    <t>Websearch different data bases</t>
  </si>
  <si>
    <t>http://www.wmo-sat.info/oscar/satelliteprogrammes/view/8</t>
  </si>
  <si>
    <t>Launches 2014</t>
  </si>
  <si>
    <t>Launcher</t>
  </si>
  <si>
    <t>Launch Site</t>
  </si>
  <si>
    <t>Notes</t>
  </si>
  <si>
    <t>Satellite (Alternative Names)</t>
  </si>
  <si>
    <t>Orbit</t>
  </si>
  <si>
    <t>January</t>
  </si>
  <si>
    <t>GSLV-II</t>
  </si>
  <si>
    <t>Satish Dhawan Space Centre, Sriharikota, India</t>
  </si>
  <si>
    <t>GSAT 14</t>
  </si>
  <si>
    <t>GEO</t>
  </si>
  <si>
    <t>commercial communication satellite</t>
  </si>
  <si>
    <t>Falcon 9 v1.1</t>
  </si>
  <si>
    <t>Cape Canaveral Air Force Station, Florida</t>
  </si>
  <si>
    <t>Thaicom 6</t>
  </si>
  <si>
    <t>Antares 120</t>
  </si>
  <si>
    <t>Wallops Flight Facility, Wallops Island, Virginia, USA</t>
  </si>
  <si>
    <t>Cygnus CRS-01 (ORB-1)</t>
  </si>
  <si>
    <t>unmanned cargo transport to the International Space Station</t>
  </si>
  <si>
    <t>ArduSat 2</t>
  </si>
  <si>
    <t>technology cubesat (2U), will be deployed from the ISS</t>
  </si>
  <si>
    <t>Flock 1-1 to 1-28</t>
  </si>
  <si>
    <t>28 earth imaging cubesats (3U), will be deployed from the ISS</t>
  </si>
  <si>
    <t>LitSat 1</t>
  </si>
  <si>
    <t>technology cubesat (1U), will be deployed from the ISS</t>
  </si>
  <si>
    <t>LituanicaSAT 1</t>
  </si>
  <si>
    <t>SkyCube</t>
  </si>
  <si>
    <t>UAPsat 1</t>
  </si>
  <si>
    <t>Atlas V</t>
  </si>
  <si>
    <t>TDRS-L</t>
  </si>
  <si>
    <t>data relay satellite</t>
  </si>
  <si>
    <t>February</t>
  </si>
  <si>
    <t>Soyuz U</t>
  </si>
  <si>
    <t>Baikonur Cosmodrome, Kazakhstan</t>
  </si>
  <si>
    <t>Progress M-22-M (ISS 54P)</t>
  </si>
  <si>
    <t>Ariane 5</t>
  </si>
  <si>
    <t>CSG Kourou, French Guiana</t>
  </si>
  <si>
    <t>ABS 2 (KoreaSat 8, ST 3)</t>
  </si>
  <si>
    <t>Athena Fidus</t>
  </si>
  <si>
    <t>military communications satellite</t>
  </si>
  <si>
    <t>Proton M / Briz M P3</t>
  </si>
  <si>
    <t>Turksat 4A</t>
  </si>
  <si>
    <t>Delta 4M+ (4,2)</t>
  </si>
  <si>
    <t>GPS 2F-5 (GPS 2F-m)</t>
  </si>
  <si>
    <t>MEO</t>
  </si>
  <si>
    <t>US navigation satellite</t>
  </si>
  <si>
    <t>H-2A</t>
  </si>
  <si>
    <t>Tanegashima Space Centre, Japan</t>
  </si>
  <si>
    <t>GPM-Core</t>
  </si>
  <si>
    <t>earth observation satellite</t>
  </si>
  <si>
    <t>Invader</t>
  </si>
  <si>
    <t>technology cubesat (1U)</t>
  </si>
  <si>
    <t>ITF-1 (YUI)</t>
  </si>
  <si>
    <t>KSAT2</t>
  </si>
  <si>
    <t>OPUSAT</t>
  </si>
  <si>
    <t>ShindaiSat (Ginrei)</t>
  </si>
  <si>
    <t>technology nanosatellite</t>
  </si>
  <si>
    <t>STARS-II</t>
  </si>
  <si>
    <t>technology satellite pair (Ku and Kai) connected by tether</t>
  </si>
  <si>
    <t>TeikyoSat-3</t>
  </si>
  <si>
    <t>biological technology nanosatellite</t>
  </si>
  <si>
    <t>Express AT-1</t>
  </si>
  <si>
    <t>commercial direct broadcast satellite</t>
  </si>
  <si>
    <t>Express AT-2</t>
  </si>
  <si>
    <t>Ariane 5ECA</t>
  </si>
  <si>
    <t>Amazonas 4A</t>
  </si>
  <si>
    <t>power supply problem reported</t>
  </si>
  <si>
    <t>Astra 5B</t>
  </si>
  <si>
    <t>Soyuz-2-1b Fregat-M</t>
  </si>
  <si>
    <t>Plesetsk Cosmodrome, Russia</t>
  </si>
  <si>
    <t>Uragan-M / Glonass-M 42</t>
  </si>
  <si>
    <t>Russian navigation satellite</t>
  </si>
  <si>
    <t>Soyuz FG</t>
  </si>
  <si>
    <t>Soyuz TMA-12M ISS 38S</t>
  </si>
  <si>
    <t>manned transport vessel to the International Space Station</t>
  </si>
  <si>
    <t>Long March 2C</t>
  </si>
  <si>
    <t>Jiuquan Satellite Launch Center, Kansu Province, China</t>
  </si>
  <si>
    <t>SJ 11-06</t>
  </si>
  <si>
    <t>LEO sun synchronous</t>
  </si>
  <si>
    <t>Chinese military technology satellite</t>
  </si>
  <si>
    <t>April</t>
  </si>
  <si>
    <t>Vandenberg Air Force Base, California, USA</t>
  </si>
  <si>
    <t>DMSP-5D3 F19</t>
  </si>
  <si>
    <t>US military meteorological satellite</t>
  </si>
  <si>
    <t>Soyuz STBF</t>
  </si>
  <si>
    <t>Sentinel 1A</t>
  </si>
  <si>
    <t>PSLV</t>
  </si>
  <si>
    <t>IRNSS 1B</t>
  </si>
  <si>
    <t>inclined GEO</t>
  </si>
  <si>
    <t>Indian navigation satellite</t>
  </si>
  <si>
    <t>Progress M-23-M (ISS 55P)</t>
  </si>
  <si>
    <t>Shavit 2</t>
  </si>
  <si>
    <t>Palmachim, Israel</t>
  </si>
  <si>
    <t>Ofeq 10</t>
  </si>
  <si>
    <t>Israeli military SAR radar reconnaissance satellite</t>
  </si>
  <si>
    <t>Atlas 5</t>
  </si>
  <si>
    <t>NRO L-67</t>
  </si>
  <si>
    <t>US ELINT/SIGINT satellite</t>
  </si>
  <si>
    <t>Soyuz-U</t>
  </si>
  <si>
    <t>EgyptSat 2 (MisrSat 2)</t>
  </si>
  <si>
    <t>Egyptian earth observation satellite</t>
  </si>
  <si>
    <t>Falcon 9R</t>
  </si>
  <si>
    <t>Cape Canaveral Air Force Station, Florida, USA</t>
  </si>
  <si>
    <t>SpaceX CRS-3 (Dragon C5)</t>
  </si>
  <si>
    <t>unmanned cargo transport to the International Space Station (Dragon CRS-03)</t>
  </si>
  <si>
    <t>All-Star / THEIA</t>
  </si>
  <si>
    <t>student built imaging technology cubesat (3U)</t>
  </si>
  <si>
    <t>KickSat 1</t>
  </si>
  <si>
    <t>demonstrator cubesat (3U) which will deploy approx 104 femtosatellites</t>
  </si>
  <si>
    <t>PhoneSat v2.5</t>
  </si>
  <si>
    <t>technology cubesat (1U) using a mobile phone as the onboard computer</t>
  </si>
  <si>
    <t>SporeSat</t>
  </si>
  <si>
    <t>scientific cubesat (3U) which will investigate the effects of microgravity on fern spores</t>
  </si>
  <si>
    <t>TSAT (TestSat-Lite)</t>
  </si>
  <si>
    <t>technology cubesat (2U)</t>
  </si>
  <si>
    <t>Proton M / Briz M P4</t>
  </si>
  <si>
    <t>Luch 5V</t>
  </si>
  <si>
    <t>Russian data relay satellite</t>
  </si>
  <si>
    <t>Kazsat 3</t>
  </si>
  <si>
    <t>Vega</t>
  </si>
  <si>
    <t>KazEOSat-1 (DZZ-HR, HRES)</t>
  </si>
  <si>
    <t>Kazakh earth observation satellite</t>
  </si>
  <si>
    <t>May</t>
  </si>
  <si>
    <t>Soyuz-2.1a</t>
  </si>
  <si>
    <t>Kobalt-M 9</t>
  </si>
  <si>
    <t>Russian optical military imaging satellite</t>
  </si>
  <si>
    <t>launch failure</t>
  </si>
  <si>
    <t>Express AM-4R</t>
  </si>
  <si>
    <t>GEO - failed to achieve orbit</t>
  </si>
  <si>
    <t>Delta 4M</t>
  </si>
  <si>
    <t>GPS 2F-6 (GPS 2F-n)</t>
  </si>
  <si>
    <t>NRO L-33 (Quasar 19)</t>
  </si>
  <si>
    <t>US relay satellite used to relay data from reconnaissance satellites</t>
  </si>
  <si>
    <t>Rockot</t>
  </si>
  <si>
    <t>Rodnik-S 10 (Strella 3M 10)</t>
  </si>
  <si>
    <t>Russian military communication satellite</t>
  </si>
  <si>
    <t>Rodnik-S 11 (Strella 3M 11)</t>
  </si>
  <si>
    <t>Rodnik-S 12 (Strella 3M 12)</t>
  </si>
  <si>
    <t>ALOS 2 (Daichi 2)</t>
  </si>
  <si>
    <t>SAR radar earth observation satellite</t>
  </si>
  <si>
    <t>Rising 2</t>
  </si>
  <si>
    <t>scientific microsatellite which will monitor sprites in the upper atmosphere</t>
  </si>
  <si>
    <t>Socrates</t>
  </si>
  <si>
    <t>technology microsatellite which will demonstrate a laser communications system</t>
  </si>
  <si>
    <t>Sprout</t>
  </si>
  <si>
    <t>Uniform 1</t>
  </si>
  <si>
    <t>earth observation microsatellite to monitor wildfires</t>
  </si>
  <si>
    <t>Zenit-3SL</t>
  </si>
  <si>
    <t>Sea Launch's Odyssey platform in the Pacific Ocean</t>
  </si>
  <si>
    <t>Eutelsat 3B</t>
  </si>
  <si>
    <t>Soyuz TMA-13M ISS 39S</t>
  </si>
  <si>
    <t>June</t>
  </si>
  <si>
    <t>Uragan-M / Glonass-M 43</t>
  </si>
  <si>
    <t>Dnepr 1</t>
  </si>
  <si>
    <t>Dombarovsky, Russia</t>
  </si>
  <si>
    <t>Deimos 2</t>
  </si>
  <si>
    <t>AeroCube 6</t>
  </si>
  <si>
    <t>technology cubesat (1U), it will be deployed from UniSat 6</t>
  </si>
  <si>
    <t>ANTELSAT</t>
  </si>
  <si>
    <t>technology cubesat (2U), it will be deployed from UniSat 6</t>
  </si>
  <si>
    <t>AprizeSat 9</t>
  </si>
  <si>
    <t>communications and tracking microsatellite</t>
  </si>
  <si>
    <t>AprizeSat 10</t>
  </si>
  <si>
    <t>BRITE-Montreal</t>
  </si>
  <si>
    <t>BRITE-Toronto</t>
  </si>
  <si>
    <t>astronomical nanosatellite carrying an optical telescope</t>
  </si>
  <si>
    <t>BugSat 1 (Tita)</t>
  </si>
  <si>
    <t>technology microsatellite</t>
  </si>
  <si>
    <t>DTUSat-2</t>
  </si>
  <si>
    <t>technology cubesat (1U) which will track birds</t>
  </si>
  <si>
    <t>Duchifat-1</t>
  </si>
  <si>
    <t>amateur radio cubesat (1U)</t>
  </si>
  <si>
    <t>Flock 1c-1 to 1c-11</t>
  </si>
  <si>
    <t>11 earth imaging cubesats (3U</t>
  </si>
  <si>
    <t>Hodoyoshi 3</t>
  </si>
  <si>
    <t>earth observation microsatellite</t>
  </si>
  <si>
    <t>Hodoyoshi 4</t>
  </si>
  <si>
    <t>Lemur 1</t>
  </si>
  <si>
    <t>technology demonstrator and earth observation CubeSat, it will be deployed from UniSat 6</t>
  </si>
  <si>
    <t>KazEOSat 2</t>
  </si>
  <si>
    <t>NanoSatC-Br 1</t>
  </si>
  <si>
    <t>PACE (Platform for Attitude Control Experiments)</t>
  </si>
  <si>
    <t>Perseus-M 1</t>
  </si>
  <si>
    <t>maritime tracking CubeSat</t>
  </si>
  <si>
    <t>Perseus-M 2</t>
  </si>
  <si>
    <t>PolyITAN-1</t>
  </si>
  <si>
    <t>POPSAT-Hip1</t>
  </si>
  <si>
    <t>technology cubesat (3U)</t>
  </si>
  <si>
    <t>QB50P1</t>
  </si>
  <si>
    <t>technology demonstrator CubeSat for the QB50 project</t>
  </si>
  <si>
    <t>QB50P2</t>
  </si>
  <si>
    <t>SaudiSat 4</t>
  </si>
  <si>
    <t>TabletSat-Aurora</t>
  </si>
  <si>
    <t>technology demonstrator and earth observation microsatellite</t>
  </si>
  <si>
    <t>Tigrisat</t>
  </si>
  <si>
    <t>earth observation CubeSat which will detect dust storms over Iraq, it will be deployed from UniSat 6</t>
  </si>
  <si>
    <t>UniSat 6</t>
  </si>
  <si>
    <t>technology microsatellite which will also deploy four CubeSats in orbit (AeroCube 6, ANTELSAT, Lemur 1, Tigrisat)</t>
  </si>
  <si>
    <t>SPOT 7</t>
  </si>
  <si>
    <t>AISat-1</t>
  </si>
  <si>
    <t>technology microsatellite which will investigate maritime tracking</t>
  </si>
  <si>
    <t>CanX 4</t>
  </si>
  <si>
    <t>technology nanosatellite to demonstrate formation flying</t>
  </si>
  <si>
    <t>CanX 5</t>
  </si>
  <si>
    <t>VELOX 1-NSAT</t>
  </si>
  <si>
    <t>technology Cubesat (3U) which will deploy VELOX 1-PSAT in orbit</t>
  </si>
  <si>
    <t>VELOX 1-PSAT</t>
  </si>
  <si>
    <t>technology nanosat which will be deployed from VELOX 1-NSAT</t>
  </si>
  <si>
    <t>July</t>
  </si>
  <si>
    <t>Delta 2</t>
  </si>
  <si>
    <t>OCO-2 (Orbiting Carbon Observatory)</t>
  </si>
  <si>
    <t>earth observation satellite which will make measurements of atmospheric carbon dioxide</t>
  </si>
  <si>
    <t>Rokot / Briz KM</t>
  </si>
  <si>
    <t>Gonets M8</t>
  </si>
  <si>
    <t>Russian communications satellite</t>
  </si>
  <si>
    <t>Gonets M9</t>
  </si>
  <si>
    <t>Gonets M10</t>
  </si>
  <si>
    <t>Soyuz-2.1b / Fregat M</t>
  </si>
  <si>
    <t>Meteor M N2</t>
  </si>
  <si>
    <t>Russian meteorological satellite</t>
  </si>
  <si>
    <t>AISSat 2</t>
  </si>
  <si>
    <t>technology nanosatellite used to investigate maritime tracking</t>
  </si>
  <si>
    <t>DX-1</t>
  </si>
  <si>
    <t>technology microsatellite which carries a maritime tracking payload</t>
  </si>
  <si>
    <t>M3MSat Dummy</t>
  </si>
  <si>
    <t>dummy mass flown in place of M3MSat which did not fly for political reasons</t>
  </si>
  <si>
    <t>Relek (MKA-PN 2, Monika)</t>
  </si>
  <si>
    <t>microsatellite which will study the magnetosphere</t>
  </si>
  <si>
    <t>SkySat 2</t>
  </si>
  <si>
    <t>commercial earth imaging nanosatellite</t>
  </si>
  <si>
    <t>TechDemoSat 1 (TDS 1)</t>
  </si>
  <si>
    <t>technology minisatellite</t>
  </si>
  <si>
    <t>UKube 1</t>
  </si>
  <si>
    <t>Angara-1.2PP</t>
  </si>
  <si>
    <t>suborbital test flight</t>
  </si>
  <si>
    <t>GVM</t>
  </si>
  <si>
    <t>suborbital</t>
  </si>
  <si>
    <t>dummy payload</t>
  </si>
  <si>
    <t>O3b F-3</t>
  </si>
  <si>
    <t>O3b F-6</t>
  </si>
  <si>
    <t>O3b F-7</t>
  </si>
  <si>
    <t>O3b F-8</t>
  </si>
  <si>
    <t>Cygnus CRS-02 (ORB-2)</t>
  </si>
  <si>
    <t>Flock 1b-1 to 1b-28</t>
  </si>
  <si>
    <t>GEARRSAT</t>
  </si>
  <si>
    <t>Lambdasat</t>
  </si>
  <si>
    <t>MicroMAS</t>
  </si>
  <si>
    <t>scientific cubesat (3U) for atmospheric research</t>
  </si>
  <si>
    <t>TechEdSat 4</t>
  </si>
  <si>
    <t>Orbcomm OG2-2 Mass Simulator</t>
  </si>
  <si>
    <t>dummy mass</t>
  </si>
  <si>
    <t>Orbcomm OG2-3</t>
  </si>
  <si>
    <t>Orbcomm OG2-4</t>
  </si>
  <si>
    <t>Orbcomm OG2-6</t>
  </si>
  <si>
    <t>Orbcomm OG2-7</t>
  </si>
  <si>
    <t>Orbcomm OG2-9</t>
  </si>
  <si>
    <t>Orbcomm OG2-11</t>
  </si>
  <si>
    <t>Foton-M N4</t>
  </si>
  <si>
    <t>Russian scientific satellite carrying biological and materials science experiments which will return to earth in a re-entry capsule</t>
  </si>
  <si>
    <t>Progress M-24-M (ISS 56P)</t>
  </si>
  <si>
    <t>Delta 4+ (4,2)</t>
  </si>
  <si>
    <t>GSSAP 1</t>
  </si>
  <si>
    <t>near GEO</t>
  </si>
  <si>
    <t>US space situational awareness satellite which will monitor geostationary satellites</t>
  </si>
  <si>
    <t>GSSAP 2</t>
  </si>
  <si>
    <t>ANGELS (Autonomous Nanosatellite Guardian for Evaluating Local Space)</t>
  </si>
  <si>
    <t>US space situational awareness technology satellite which is designed to monitor and manoeuvre around geostationary satellites</t>
  </si>
  <si>
    <t>Ariane 5ES</t>
  </si>
  <si>
    <t>ATV 5 (Georges Lemaitre)</t>
  </si>
  <si>
    <t>unmanned supply ship to ISS</t>
  </si>
  <si>
    <t>August</t>
  </si>
  <si>
    <t>GPS 2F-7</t>
  </si>
  <si>
    <t>AsiaSat 8</t>
  </si>
  <si>
    <t>Long March 4C</t>
  </si>
  <si>
    <t>Yaogan Weixing 20A</t>
  </si>
  <si>
    <t>Chinese military maritime surveillance satellite</t>
  </si>
  <si>
    <t>Yaogan Weixing 20B</t>
  </si>
  <si>
    <t>Yaogan Weixing 20C</t>
  </si>
  <si>
    <t>commercial earth imaging satellite</t>
  </si>
  <si>
    <t>Long March 4B</t>
  </si>
  <si>
    <t>Taiyuan Satellite Launch Centre, Shanxi Province, China</t>
  </si>
  <si>
    <t>GaoFen 2 (GF 2)</t>
  </si>
  <si>
    <t>Chinese earth observation satellite</t>
  </si>
  <si>
    <t>Brite-PL 2 (CanX 3D, Heweliusz)</t>
  </si>
  <si>
    <t>astronomical nanosatellite which will monitor variable stars</t>
  </si>
  <si>
    <t>Soyuz-STB / Fregat-MT</t>
  </si>
  <si>
    <t>Galileo FM1</t>
  </si>
  <si>
    <t>MEO – failed to achieve desired orbit</t>
  </si>
  <si>
    <t>European navigation satellite</t>
  </si>
  <si>
    <t>Galileo FM2</t>
  </si>
  <si>
    <t>September</t>
  </si>
  <si>
    <t>Long March 2D</t>
  </si>
  <si>
    <t>Chuang Xin 1-04 (CX 1-04)</t>
  </si>
  <si>
    <t>Chinese store and forward communications satellite</t>
  </si>
  <si>
    <t>Ling Qiao (LQ)</t>
  </si>
  <si>
    <t>experimental Chinese multimedia communications satellite</t>
  </si>
  <si>
    <t>AsiaSat 6 (Thaicom 7)</t>
  </si>
  <si>
    <t>Yaogan Weixing 21</t>
  </si>
  <si>
    <t>Tiantuo 2 (TT2)</t>
  </si>
  <si>
    <t>Chinese experimental earth observation microsatellite</t>
  </si>
  <si>
    <t>Ariane 5 ECA</t>
  </si>
  <si>
    <t>Measat 3B (Jabiru 2)</t>
  </si>
  <si>
    <t>Optus 10</t>
  </si>
  <si>
    <t>CLIO</t>
  </si>
  <si>
    <t>SpaceX CRS-4 (Dragon C6)</t>
  </si>
  <si>
    <t>unmanned cargo transport to the International Space Station (Dragon CRS-04)</t>
  </si>
  <si>
    <t>ISS-RapidScat (QuikScat Follow-On)</t>
  </si>
  <si>
    <t>payload to be attached to the ISS which will measure ocean winds</t>
  </si>
  <si>
    <t>SpinSat (Special Purpose Inexpensive Satellite)</t>
  </si>
  <si>
    <t>technology minisatellite which will test a new type of solid propellant thruster; will be launched from an airlock on the ISS</t>
  </si>
  <si>
    <t>Soyuz TMA-14M ISS 40S</t>
  </si>
  <si>
    <t>Proton M / Briz M</t>
  </si>
  <si>
    <t>Olimp-K1</t>
  </si>
  <si>
    <t>Russian SIGINT and data relay satellite</t>
  </si>
  <si>
    <t>SJ 11-07</t>
  </si>
  <si>
    <t>Chinese military satellite, possibly a missile tracking and early warning satellite</t>
  </si>
  <si>
    <t>October</t>
  </si>
  <si>
    <t>Himawari 8</t>
  </si>
  <si>
    <t>meteorological satellite</t>
  </si>
  <si>
    <t>IRNSS 1C</t>
  </si>
  <si>
    <t>Arsat 1</t>
  </si>
  <si>
    <t>ISDLA-1 (Intelsat 30 DLA 1)</t>
  </si>
  <si>
    <t>Yaogan Weixing 22</t>
  </si>
  <si>
    <t>Chinese military optical imaging satellite</t>
  </si>
  <si>
    <t>partial launch failure – satellite left in lower orbit than intended</t>
  </si>
  <si>
    <t>Express AM-6</t>
  </si>
  <si>
    <t>GEO – failed to achieve desired orbit</t>
  </si>
  <si>
    <t>Long March 3C/G2</t>
  </si>
  <si>
    <t>Xichang Satellite Launch Center, Sichuan province, China</t>
  </si>
  <si>
    <t>Chang'e 5-T1</t>
  </si>
  <si>
    <t>circumlunar</t>
  </si>
  <si>
    <t>Chinese lunar flyby and return mission which will demonstrate re-entry technologies for a future sample and return mission</t>
  </si>
  <si>
    <t>4M</t>
  </si>
  <si>
    <t>low cost technology payload which will remain attached to the upper stage of the launch vehicle</t>
  </si>
  <si>
    <t>SJ 11-08</t>
  </si>
  <si>
    <t>Antares 130</t>
  </si>
  <si>
    <t>Cygnus CRS-03 (ORB-3)</t>
  </si>
  <si>
    <t>LEO - destroyed during launch</t>
  </si>
  <si>
    <t>Arkyd 3</t>
  </si>
  <si>
    <t>technology demonstrator CubeSat (3U)</t>
  </si>
  <si>
    <t>Flock 1d-1 to 1d-26</t>
  </si>
  <si>
    <t>26 earth imaging cubesats (3U), will be deployed from the ISS</t>
  </si>
  <si>
    <t>GOMX 2</t>
  </si>
  <si>
    <t>technology CubeSat (2U) which will test a de-orbit system</t>
  </si>
  <si>
    <t>RACE (Radiometer Atmospheric CubeSat Experiment)</t>
  </si>
  <si>
    <t>Soyuz 2.1a</t>
  </si>
  <si>
    <t>Progress M-25-M (ISS 57P)</t>
  </si>
  <si>
    <t>GPS 2F-8</t>
  </si>
  <si>
    <t>Soyuz 2.1a / Fregat M</t>
  </si>
  <si>
    <t>Meridian 7</t>
  </si>
  <si>
    <t>HEO</t>
  </si>
  <si>
    <t>Russian military communications satellite</t>
  </si>
  <si>
    <t>November</t>
  </si>
  <si>
    <t>Asnaro 1 (Saske)</t>
  </si>
  <si>
    <t>Japanese earth observation satellite</t>
  </si>
  <si>
    <t>ChubuSat 1</t>
  </si>
  <si>
    <t>technology microsatellite which will observe space debris</t>
  </si>
  <si>
    <t>Hodoyoshi 1</t>
  </si>
  <si>
    <t>technology earth observation microsatellite</t>
  </si>
  <si>
    <t>QSAT-EOS</t>
  </si>
  <si>
    <t>Tsubame</t>
  </si>
  <si>
    <t>microsatellite for x-ray astronomy</t>
  </si>
  <si>
    <t>Yaogan Weixing 23</t>
  </si>
  <si>
    <t>Chinese military SAR radar imaging satellite</t>
  </si>
  <si>
    <t>Yaogan Weixing 24</t>
  </si>
  <si>
    <t>Kuaizhou</t>
  </si>
  <si>
    <t>Kuaizhou 2</t>
  </si>
  <si>
    <t>Soyuz TMA-15M ISS 41S</t>
  </si>
  <si>
    <t>Soyuz 2-1b / Fregat M</t>
  </si>
  <si>
    <t>Uragan-K1 N2 (Glonass 12L)</t>
  </si>
  <si>
    <t>December</t>
  </si>
  <si>
    <t>Hayabusa 2</t>
  </si>
  <si>
    <t>interplanetary</t>
  </si>
  <si>
    <t>Japanese sample and return mission to an asteroid – it will rendezvous with an asteroid in 2018 and return a sample to Earth in 2020. Hayabusa 2 carries six secondary probes (DCAM-3, MASCOT, MINERVA-2-1A, MINERVA-2-1B, MINERVA-2-2, SCI)</t>
  </si>
  <si>
    <t>DCAM-3</t>
  </si>
  <si>
    <t>deployable subsatellite carrying a camera to monitor the impact of the SCI explosive penetrator (deployed from Hayabusa 2)</t>
  </si>
  <si>
    <t>MASCOT (Mobile Asteroid Surface Scout)</t>
  </si>
  <si>
    <t>asteroid lander (deployed from Hayabusa 2)</t>
  </si>
  <si>
    <t>MINERVA-2-1A (Micro/Nano Experimental Robot Vehicle for Asteroid)</t>
  </si>
  <si>
    <t>MINERVA-2-1B (Micro/Nano Experimental Robot Vehicle for Asteroid)</t>
  </si>
  <si>
    <t>MINERVA-2-2 (Micro/Nano Experimental Robot Vehicle for Asteroid)</t>
  </si>
  <si>
    <t>SCI (Small Carry-on Impactor)</t>
  </si>
  <si>
    <t>explosive penetrator which will create a crater on the asteroid (deployed from Hayabusa 2)</t>
  </si>
  <si>
    <t>DESPATCH (Deep Space Amateur Troubadour's Challenge)</t>
  </si>
  <si>
    <t>amateur radio microsatellite</t>
  </si>
  <si>
    <t>PROCYON</t>
  </si>
  <si>
    <t>technology demonstrator which will perform an asteroid fly-by</t>
  </si>
  <si>
    <t>Shin'en 2</t>
  </si>
  <si>
    <t>technology demonstrator microsatellite</t>
  </si>
  <si>
    <t>Delta IV Heavy</t>
  </si>
  <si>
    <t>Orion MPCV EFT 1 (Exploration Flight Test)</t>
  </si>
  <si>
    <t>unmanned test flight of the Orion spacecraft</t>
  </si>
  <si>
    <t>DirecTV 14</t>
  </si>
  <si>
    <t>commercial TV broadcast satellite</t>
  </si>
  <si>
    <t>GSAT 16</t>
  </si>
  <si>
    <t>CBERS 4</t>
  </si>
  <si>
    <t>Chinese – Brazilian earth resources satellite</t>
  </si>
  <si>
    <t>Yaogan Weixing 25A</t>
  </si>
  <si>
    <t>Yaogan Weixing 25B</t>
  </si>
  <si>
    <t>Yaogan Weixing 25C</t>
  </si>
  <si>
    <t>NRO L-35</t>
  </si>
  <si>
    <t>Yamal 401</t>
  </si>
  <si>
    <t>GSLV Mk 3</t>
  </si>
  <si>
    <t>atmospheric test flight</t>
  </si>
  <si>
    <t>CARE (Crew Module Atmospheric Re-entry Experiment)</t>
  </si>
  <si>
    <t>re-entry test of unmanned crew module</t>
  </si>
  <si>
    <t>Soyuz-STB Fregat-MT</t>
  </si>
  <si>
    <t>O3b F-9</t>
  </si>
  <si>
    <t>O3b F-10</t>
  </si>
  <si>
    <t>O3b F-11</t>
  </si>
  <si>
    <t>O3b F-12</t>
  </si>
  <si>
    <t>Strela</t>
  </si>
  <si>
    <t>Kondor E 2</t>
  </si>
  <si>
    <t>Russian military SAR radar imaging satellite providing imagery for South Africa</t>
  </si>
  <si>
    <t>Angara-A5 / Briz-M</t>
  </si>
  <si>
    <t>test flight</t>
  </si>
  <si>
    <t>IPM</t>
  </si>
  <si>
    <t>dummy payload which simulates a geostationary satellite (remains attached to the Briz-M upper stage)</t>
  </si>
  <si>
    <t>Soyuz 2-1b</t>
  </si>
  <si>
    <t>Lotos-S N802</t>
  </si>
  <si>
    <t>Russian SIGINT satellite</t>
  </si>
  <si>
    <t>Resurs-P N2</t>
  </si>
  <si>
    <t>Russian Earth observation satellite</t>
  </si>
  <si>
    <t>Yaogan Weixing 26</t>
  </si>
  <si>
    <t>Astra 2G</t>
  </si>
  <si>
    <t>Long March 3A</t>
  </si>
  <si>
    <t>Feng Yun 2G (FY 2G)</t>
  </si>
  <si>
    <t>source: www.satelliteonthenet.co.uk</t>
  </si>
  <si>
    <t>Launch timeline 2014 and 2015</t>
  </si>
  <si>
    <r>
      <t>astronomical nanosatellite carrying an optical telescope </t>
    </r>
    <r>
      <rPr>
        <sz val="10"/>
        <color rgb="FFFF0000"/>
        <rFont val="Times"/>
      </rPr>
      <t>– launch failure – not released from dispenser on launch vehicle</t>
    </r>
  </si>
  <si>
    <t>Launches 2015</t>
  </si>
  <si>
    <t>Launched</t>
  </si>
  <si>
    <t>SpaceX CRS-5 (Dragon C7)</t>
  </si>
  <si>
    <t>unmanned cargo transport to the International Space Station (Dragon CRS-05)</t>
  </si>
  <si>
    <t>AESP-14</t>
  </si>
  <si>
    <t>scientific cubesat (1U) which will investigate the ionosphere</t>
  </si>
  <si>
    <t>CATS (Cloud-Aerosol Transport System)</t>
  </si>
  <si>
    <t>experimental payload which will examine aerosols in the Earth's atmosphere and which will be mounted on the outside of the International Space Station</t>
  </si>
  <si>
    <t>Flock-1d' 1</t>
  </si>
  <si>
    <t>earth imaging cubesat (3U), will be deployed from the ISS</t>
  </si>
  <si>
    <t>Flock-1d' 2</t>
  </si>
  <si>
    <t>MUOS 3</t>
  </si>
  <si>
    <t>US military communications satellite</t>
  </si>
  <si>
    <t>SMAP (Soil Moisture Active-Passive)</t>
  </si>
  <si>
    <t>earth observation satellite which will measure soil moisture and freeze/thaw state</t>
  </si>
  <si>
    <t>ExoCube (CP 10)</t>
  </si>
  <si>
    <t>scientific cubesat (3U) which will investigate the upper atmosphere</t>
  </si>
  <si>
    <t>Firebird C</t>
  </si>
  <si>
    <t>scientific cubesat (1.5U) which will investigate electron microbursts in the Van Allen belts</t>
  </si>
  <si>
    <t>Firebird D</t>
  </si>
  <si>
    <t>GRIFEX</t>
  </si>
  <si>
    <t>IGS-Radar 4</t>
  </si>
  <si>
    <t>Japanese military radar imaging satellite</t>
  </si>
  <si>
    <t>Inmarsat 5 F2</t>
  </si>
  <si>
    <t>Safir-1B</t>
  </si>
  <si>
    <t>Semnan Satellite Launch Center, Semnan province, Iran</t>
  </si>
  <si>
    <t>Fajr</t>
  </si>
  <si>
    <t>Iranian experimental satellite</t>
  </si>
  <si>
    <t>IXV (Intermediate Experimental Vehicle)</t>
  </si>
  <si>
    <t>test flight which will demonstrate flight control and re-entry technology</t>
  </si>
  <si>
    <t>AVUM VV04</t>
  </si>
  <si>
    <t>the upper stage of the Vega launch vehicle which will be placed in an equatorial orbit an then deorbited to evaluate launch vehicle performance</t>
  </si>
  <si>
    <t>DSCOVR (Deep Space Climate Observatory, Triana)</t>
  </si>
  <si>
    <t>L1</t>
  </si>
  <si>
    <t>scientific satellite which will monitor space weather and the Earth's climate</t>
  </si>
  <si>
    <t>Progress M-26-M (ISS 58P)</t>
  </si>
  <si>
    <t>Bars-M L1</t>
  </si>
  <si>
    <t>Russian military optical imaging satellite</t>
  </si>
  <si>
    <t>March</t>
  </si>
  <si>
    <t>Falcon 9 v1.0</t>
  </si>
  <si>
    <t>ABS 3A</t>
  </si>
  <si>
    <t>Eutelsat 115 West B (Satmex 7)</t>
  </si>
  <si>
    <t>MMS (Magnetospheric Multiscale, STP-04)</t>
  </si>
  <si>
    <t>constellation of four satellites which will monitor the Earth's magnetosphere</t>
  </si>
  <si>
    <t>Express AM-7</t>
  </si>
  <si>
    <t>GPS 2F-9</t>
  </si>
  <si>
    <t>Kompsat 3A (Arirang 3A)</t>
  </si>
  <si>
    <t>South Korean Earth observation satellite</t>
  </si>
  <si>
    <t>IGS-Optical 5</t>
  </si>
  <si>
    <t>Japanese military optical imaging satellite</t>
  </si>
  <si>
    <t>Soyuz TMA-16M ISS 42S</t>
  </si>
  <si>
    <t>Soyuz 2-1b / Fregat MT</t>
  </si>
  <si>
    <t>Galileo-FOC FM3</t>
  </si>
  <si>
    <t>Galileo-FOC FM4</t>
  </si>
  <si>
    <t>PSLV-XL</t>
  </si>
  <si>
    <t>IRNSS 1D</t>
  </si>
  <si>
    <t>Long March 4C / YZ 1</t>
  </si>
  <si>
    <t>Beidou-3I 1-S</t>
  </si>
  <si>
    <t>Chinese navigation satellite</t>
  </si>
  <si>
    <t>Gonets M</t>
  </si>
  <si>
    <t>Kosmos 2504</t>
  </si>
  <si>
    <t>technology microsatellite which will perform orbital rendezvous and inspection experiments</t>
  </si>
  <si>
    <t>Falcon 9</t>
  </si>
  <si>
    <t>SpaceX CRS-6 (Dragon C8)</t>
  </si>
  <si>
    <t>unmanned cargo transport to the International Space Station (Dragon CRS-06)</t>
  </si>
  <si>
    <t>Arkyd-3R</t>
  </si>
  <si>
    <t>technology demonstrator cubesat (3U) for future asteroid prospecting mission, will be deployed from the ISS</t>
  </si>
  <si>
    <t>Centennial 1</t>
  </si>
  <si>
    <t>technology demonstrator cubesat (1U) carrying optical sensors and a small camera which will be used to investigate space situational awareness, will be deployed from the ISS</t>
  </si>
  <si>
    <t>Flock-1e 1-14</t>
  </si>
  <si>
    <t>fourteen earth imaging cubesats (3U), will be deployed from the ISS</t>
  </si>
  <si>
    <t>Sicral 2 (Syracuse 3C)</t>
  </si>
  <si>
    <t>French military communication satellite</t>
  </si>
  <si>
    <t>Thor 7</t>
  </si>
  <si>
    <t>TürkmenÄlem 52E / MonacoSat</t>
  </si>
  <si>
    <t>Soyuz-2-1a</t>
  </si>
  <si>
    <t>Progress M-27-M (ISS 59P)</t>
  </si>
  <si>
    <r>
      <t>unmanned cargo transport to the International Space Station -</t>
    </r>
    <r>
      <rPr>
        <sz val="10"/>
        <color rgb="FFFF0000"/>
        <rFont val="Georgia"/>
      </rPr>
      <t>failed after separation from the upper stage of the launch vehicle - orbit decayed after several days</t>
    </r>
  </si>
  <si>
    <t>Mexsat 1 (Centenario)</t>
  </si>
  <si>
    <r>
      <t>GEO - </t>
    </r>
    <r>
      <rPr>
        <sz val="10"/>
        <color rgb="FFFF0000"/>
        <rFont val="Georgia"/>
      </rPr>
      <t>destroyed during launch</t>
    </r>
  </si>
  <si>
    <t>X-37B OTV-4 (AFSPC 5)</t>
  </si>
  <si>
    <t>experimental US military space plane</t>
  </si>
  <si>
    <t>AeroCube 8A, 8B</t>
  </si>
  <si>
    <t>two technology demonstrator cubesats (1.5U)</t>
  </si>
  <si>
    <t>BRICSat-P</t>
  </si>
  <si>
    <t>technology cubesat (1.5U) that will test attitude control thrusters for use on cubesats</t>
  </si>
  <si>
    <t>GEARRS 2</t>
  </si>
  <si>
    <t>experimental cubesat (3U) which will investigate whether the Globalstar communications system can be used for the control of small satellites and cubesats</t>
  </si>
  <si>
    <t>Lightsail A</t>
  </si>
  <si>
    <t>technology cubesat (3U) which will demonstrate solar sail deployment technology</t>
  </si>
  <si>
    <t>OptiCube 1, 2, 3</t>
  </si>
  <si>
    <t>three 3U CubeSats which will act as targets for tracking by ground based sensors</t>
  </si>
  <si>
    <t>PSaT A (ParkinsonSAT)</t>
  </si>
  <si>
    <t>student built cubesat (1.5U) which carries an experimental communications transponder</t>
  </si>
  <si>
    <t>USS Langley (Unix-Space-Server Langley)</t>
  </si>
  <si>
    <t>technology cubesat (3U) which carries a unix server to investigate the use of a space based internet network</t>
  </si>
  <si>
    <t>DirecTV 15</t>
  </si>
  <si>
    <t>direct broadcasting satellite</t>
  </si>
  <si>
    <t>SKY Mexico 1</t>
  </si>
  <si>
    <t>Kobal't-M N10</t>
  </si>
  <si>
    <t>Sentinel 2A</t>
  </si>
  <si>
    <t>Persona N3</t>
  </si>
  <si>
    <t>GaoFen 8 (GF 8)</t>
  </si>
  <si>
    <t>SpaceX-7 (Dragon C9)</t>
  </si>
  <si>
    <r>
      <t>LEO - </t>
    </r>
    <r>
      <rPr>
        <sz val="10"/>
        <color rgb="FFFF0000"/>
        <rFont val="Georgia"/>
      </rPr>
      <t>destroyed during launch</t>
    </r>
  </si>
  <si>
    <t>unmanned cargo transport to the International Space Station (Dragon CRS-07)</t>
  </si>
  <si>
    <t>Flock-1f 1-8</t>
  </si>
  <si>
    <t>eight earth imaging cubesats (3U), will be deployed from the ISS</t>
  </si>
  <si>
    <t>IDA 1 (International Docking Adaptor 1)</t>
  </si>
  <si>
    <t>docking adaptor which will be attached to the International Space Station</t>
  </si>
  <si>
    <t>Progress M-28-M (ISS 60P)</t>
  </si>
  <si>
    <t>DMC-3 1 to 3</t>
  </si>
  <si>
    <t>three earth observation satellites</t>
  </si>
  <si>
    <t>CBNT 1</t>
  </si>
  <si>
    <t>technology satellite which will investigate aspects of earth observation and rapid build techniques</t>
  </si>
  <si>
    <t>DeorbitSail</t>
  </si>
  <si>
    <t>technology cubesat (3u) which will deploy a sail for rapid deorbiting</t>
  </si>
  <si>
    <t>GPS 2F-10</t>
  </si>
  <si>
    <t>Ariane 5ECA / S2</t>
  </si>
  <si>
    <t>MSG 4</t>
  </si>
  <si>
    <t>Star One C4</t>
  </si>
  <si>
    <t>To be launched</t>
  </si>
  <si>
    <t>Soyuz TMA-17M ISS 43S</t>
  </si>
  <si>
    <t>EELV</t>
  </si>
  <si>
    <t>WGS 7</t>
  </si>
  <si>
    <t>Long March 3B / YZ-1</t>
  </si>
  <si>
    <t>Beidou-3 M2</t>
  </si>
  <si>
    <t>Beidou-3 M3</t>
  </si>
  <si>
    <t>Soyuz-2.1v / Volga</t>
  </si>
  <si>
    <t>14F150 N2</t>
  </si>
  <si>
    <t>July – September</t>
  </si>
  <si>
    <t>Proton M / DM-03</t>
  </si>
  <si>
    <t>Express AMU-1</t>
  </si>
  <si>
    <t>Garpun N2</t>
  </si>
  <si>
    <t>Russian military relay satellite</t>
  </si>
  <si>
    <t>Jason 3</t>
  </si>
  <si>
    <t>earth observation satellite which will measure ocean surface topography</t>
  </si>
  <si>
    <t>H-2B</t>
  </si>
  <si>
    <t>HTV-5 (H-II Transfer Vehicle)</t>
  </si>
  <si>
    <t>Japanese unmanned cargo vehicle to the International Space Station</t>
  </si>
  <si>
    <t>CP-9</t>
  </si>
  <si>
    <t>student built technology cubesat (2U)</t>
  </si>
  <si>
    <t>StangSat</t>
  </si>
  <si>
    <t>student built technology cubesat (1U)</t>
  </si>
  <si>
    <t>Eutelsat 8 West B</t>
  </si>
  <si>
    <t>Intelsat 34</t>
  </si>
  <si>
    <t>Inmarsat 5 F3</t>
  </si>
  <si>
    <t>MUOS 4</t>
  </si>
  <si>
    <t>military communication satellite</t>
  </si>
  <si>
    <t>Bars-M L2</t>
  </si>
  <si>
    <t>Beidou-3 G1-S</t>
  </si>
  <si>
    <t>Eutelsat 9B / EDRS A</t>
  </si>
  <si>
    <t>GSAT 6 (Insat 4E)</t>
  </si>
  <si>
    <t>Indian military communications satellite</t>
  </si>
  <si>
    <t>Orbcomm 2-8, 2-9, 2-10, 2-11, 2-12, 2-13, 2-14, 2-15, 2-16, 2-17, 2-18</t>
  </si>
  <si>
    <t>commercial communication satellites</t>
  </si>
  <si>
    <t>SES 9</t>
  </si>
  <si>
    <t>Soyuz TMA-18M ISS 44S</t>
  </si>
  <si>
    <t>SpaceX CRS-8 (Dragon C10)</t>
  </si>
  <si>
    <t>unmanned cargo transport to the International Space Station (Dragon CRS-08)</t>
  </si>
  <si>
    <t>BEAM (Bigelow Expandable Activity Module)</t>
  </si>
  <si>
    <t>inflatable space station module that will be launched inside the Dragon spacecraft, attached to the ISS and then inflated to provide an additional module on the ISS</t>
  </si>
  <si>
    <t>Soyuz 2-1b / Fregat</t>
  </si>
  <si>
    <t>Galileo FM5, FM6</t>
  </si>
  <si>
    <t>2 navigation satellites</t>
  </si>
  <si>
    <t>Express AM-8</t>
  </si>
  <si>
    <t>Progress M-29M (ISS 61P)</t>
  </si>
  <si>
    <t>NROL-55</t>
  </si>
  <si>
    <t>ARC-1</t>
  </si>
  <si>
    <t>Biarri Risk Mitigation Flight</t>
  </si>
  <si>
    <t>BisonSat</t>
  </si>
  <si>
    <t>Fox-1A</t>
  </si>
  <si>
    <t>LMRSTSat</t>
  </si>
  <si>
    <t>PSaT B</t>
  </si>
  <si>
    <t>PTecSat</t>
  </si>
  <si>
    <t>SNAP-3</t>
  </si>
  <si>
    <t>Long March 6</t>
  </si>
  <si>
    <t>first flight</t>
  </si>
  <si>
    <t>CAS 3A / 3B / 3C / 3D / 3E / 3F / 3G / 3H / 3I</t>
  </si>
  <si>
    <t>CubeSat</t>
  </si>
  <si>
    <t>LilacSat 2</t>
  </si>
  <si>
    <t>TT 3</t>
  </si>
  <si>
    <t>XW 2 (CAS 2)</t>
  </si>
  <si>
    <t>ZDPS 2A / 2B</t>
  </si>
  <si>
    <t>7 other cubesats</t>
  </si>
  <si>
    <t>Soyuz-2.1b / Fregat-M</t>
  </si>
  <si>
    <t>Uragan-M / Glonass-M</t>
  </si>
  <si>
    <t>Mexsat 2 (MSV 2, Morelos 3, SkyTerra 2)</t>
  </si>
  <si>
    <t>Turksat 4B</t>
  </si>
  <si>
    <t>Zenit-3SLBF / Fregat-SB</t>
  </si>
  <si>
    <t>Elektro-L N2</t>
  </si>
  <si>
    <t>SPARK (Super-Strypi)</t>
  </si>
  <si>
    <t>Pacific Missile Range Facility, Barking Sands, Kauai, Hawaii, USA</t>
  </si>
  <si>
    <t>first launch</t>
  </si>
  <si>
    <t>ORS 4 (Operationally Responsive Space 4)</t>
  </si>
  <si>
    <t>HiakaSat (HawaiiSat 1)</t>
  </si>
  <si>
    <t>Argus-01 (SLU 02)</t>
  </si>
  <si>
    <t>student built cubesat (2U) which will investigate the effects of space radiation on components</t>
  </si>
  <si>
    <t>EDSN 1 to 8</t>
  </si>
  <si>
    <t>constellation of 8 cubesats (1.5U) which will investigate satellite swarms</t>
  </si>
  <si>
    <t>ORS-Squared</t>
  </si>
  <si>
    <t>technology cubesat (6U)</t>
  </si>
  <si>
    <t>PrintSat</t>
  </si>
  <si>
    <t>STU-1</t>
  </si>
  <si>
    <t>GPS 2F-11</t>
  </si>
  <si>
    <t>Rokot / Briz-KM</t>
  </si>
  <si>
    <t>Sentinel 3A</t>
  </si>
  <si>
    <t>October – December</t>
  </si>
  <si>
    <t>ABS 2A</t>
  </si>
  <si>
    <t>Satmex 9 (Eutelsat 117 West B)</t>
  </si>
  <si>
    <t>Long March 3B / G2</t>
  </si>
  <si>
    <t>Apstar 9</t>
  </si>
  <si>
    <t>Arsat 2</t>
  </si>
  <si>
    <t>NBN 1A</t>
  </si>
  <si>
    <t>Long March 3B/E</t>
  </si>
  <si>
    <t>BelarusSat 1 (Belintersat 1)</t>
  </si>
  <si>
    <t>Congo Sat 1</t>
  </si>
  <si>
    <t>DAMPE (Dark Matter Particle Explorer)</t>
  </si>
  <si>
    <t>GaoFen 4 (GF 4)</t>
  </si>
  <si>
    <t>Falcon Heavy</t>
  </si>
  <si>
    <t>GPIM</t>
  </si>
  <si>
    <t>Hispasat AG1</t>
  </si>
  <si>
    <t>ITASAT 1</t>
  </si>
  <si>
    <t>JCSat 14</t>
  </si>
  <si>
    <t>Ji Lin 1</t>
  </si>
  <si>
    <t>Musson 2 (Geo IK-2 N2)</t>
  </si>
  <si>
    <t>MX-1</t>
  </si>
  <si>
    <t>lunar lander</t>
  </si>
  <si>
    <t>Scatsat</t>
  </si>
  <si>
    <t>SJ 10</t>
  </si>
  <si>
    <t>Telstar 12V</t>
  </si>
  <si>
    <t>Proton M / Blok DM3</t>
  </si>
  <si>
    <t>Progress MS-1 (ISS 62P)</t>
  </si>
  <si>
    <t>Obzor-R N1</t>
  </si>
  <si>
    <t>Astro-H (NeXT)</t>
  </si>
  <si>
    <t>X-ray observatory</t>
  </si>
  <si>
    <t>GSAT 15</t>
  </si>
  <si>
    <t>LISA Pathfinder / SPACETECH-07 (SMART-2)</t>
  </si>
  <si>
    <t>scientific satellite which will detect gravitational waves</t>
  </si>
  <si>
    <t>Lybid 1</t>
  </si>
  <si>
    <t>Tundra 11L</t>
  </si>
  <si>
    <t>Cygnus CRS-04 (ORB-4)</t>
  </si>
  <si>
    <t>SERPENS</t>
  </si>
  <si>
    <t>SpaceX CRS-9 (Dragon C11)</t>
  </si>
  <si>
    <t>unmanned cargo transport to the International Space Station (Dragon CRS-9)</t>
  </si>
  <si>
    <t>IDA 2</t>
  </si>
  <si>
    <t>Soyuz TMA-19M ISS 45S</t>
  </si>
  <si>
    <t>Soyuz-2.1a / Volga</t>
  </si>
  <si>
    <t>Mikhailo Lomonosov (MVL-300)</t>
  </si>
  <si>
    <t>astronomy satellite</t>
  </si>
  <si>
    <t>Chinasat 9A (DFH-4, Sinosat 4, Xinnuo 4, ZX 9A)</t>
  </si>
  <si>
    <t>Laosat 1</t>
  </si>
  <si>
    <t>Soyuz-2.1b / Fregat</t>
  </si>
  <si>
    <t>Arktika-M</t>
  </si>
  <si>
    <t>BADR 7 (Arabsat 6B)</t>
  </si>
  <si>
    <t>Kennedy Space Center, Florida, USA</t>
  </si>
  <si>
    <t>Demo Launch</t>
  </si>
  <si>
    <t>Long March 4A</t>
  </si>
  <si>
    <t>Feng Yung 4A (FY 4A)</t>
  </si>
  <si>
    <t>Formosat 5</t>
  </si>
  <si>
    <t>Arkyd 6</t>
  </si>
  <si>
    <t>Canyval-X 1/2</t>
  </si>
  <si>
    <t>CNUSail 1</t>
  </si>
  <si>
    <t>EcAMSat (E. coli AntiMicrobial Satellite)</t>
  </si>
  <si>
    <t>biological cubesat (6U) which will investigate whether microgravity affects the antibiotic resistance of E coli</t>
  </si>
  <si>
    <t>ISARA (Integrated Solar Array and Reflectarray Antenna)</t>
  </si>
  <si>
    <t>technology cubesat (3U) that will demonstrate high bandwidth communications</t>
  </si>
  <si>
    <t>KAUSAT 5</t>
  </si>
  <si>
    <t>SIGMA (KHUSAT 3)</t>
  </si>
  <si>
    <t>STEP 1</t>
  </si>
  <si>
    <t>Galileo FM7, FM8</t>
  </si>
  <si>
    <t>HHK1</t>
  </si>
  <si>
    <t>Meteor M N2-1</t>
  </si>
  <si>
    <t>AISSat 3</t>
  </si>
  <si>
    <t>constellation of earth imaging cubesats</t>
  </si>
  <si>
    <t>Flying Laptop</t>
  </si>
  <si>
    <t>Ionosfera 1/2</t>
  </si>
  <si>
    <t>Perseus O1/O2</t>
  </si>
  <si>
    <t>Scout</t>
  </si>
  <si>
    <t>Pion-NKS N901</t>
  </si>
  <si>
    <t>Soyuz-2.1b</t>
  </si>
  <si>
    <t>Resurs-P N3</t>
  </si>
  <si>
    <t>During 2015</t>
  </si>
  <si>
    <t>???</t>
  </si>
  <si>
    <t>Long March 11</t>
  </si>
  <si>
    <t>SALVO</t>
  </si>
  <si>
    <t>Alsat 2B</t>
  </si>
  <si>
    <t>Epsilon</t>
  </si>
  <si>
    <t>Uchinoura Space Centre, Sriharikota, Japan</t>
  </si>
  <si>
    <t>ASNARO-2</t>
  </si>
  <si>
    <t>AstroSat</t>
  </si>
  <si>
    <t>Indian astronomical satellite</t>
  </si>
  <si>
    <t>LAPAN A2</t>
  </si>
  <si>
    <t>Indonesian Earth observation nanosatellite</t>
  </si>
  <si>
    <t>LAPAN ORARI A3</t>
  </si>
  <si>
    <t>Long March 2C / CTS-2</t>
  </si>
  <si>
    <t>Barcelona Moon Team</t>
  </si>
  <si>
    <t>Changguang 1</t>
  </si>
  <si>
    <t>Chinasat 15 (ZX 15)</t>
  </si>
  <si>
    <t>Chinasat M (ZX M)</t>
  </si>
  <si>
    <t>Feng Yun 2H (FY 2H)</t>
  </si>
  <si>
    <t>Feng Yung 3D (FY 3D)</t>
  </si>
  <si>
    <t>GaoFen 3 (GF 3)</t>
  </si>
  <si>
    <t>MKA</t>
  </si>
  <si>
    <t>HY 2C</t>
  </si>
  <si>
    <t>Soyuz 2-1v / Volga</t>
  </si>
  <si>
    <t>Kanopus-ST N1</t>
  </si>
  <si>
    <t>Baumanets 2</t>
  </si>
  <si>
    <t>Venta 1</t>
  </si>
  <si>
    <t>maritime AIS tracking nanosatellite</t>
  </si>
  <si>
    <t>KEO</t>
  </si>
  <si>
    <t>Kestrel Eye 1 (SSPS)</t>
  </si>
  <si>
    <t>military imaging technology nanosatellite</t>
  </si>
  <si>
    <t>SNAPS</t>
  </si>
  <si>
    <t>Nicasat 1</t>
  </si>
  <si>
    <t>NigComSat 3</t>
  </si>
  <si>
    <t>PAZ (SEOSAR)</t>
  </si>
  <si>
    <t>PRSS 1 (Pakistani Remote Sensing Satellite 1)</t>
  </si>
  <si>
    <t>SJ 13A</t>
  </si>
  <si>
    <t>SJ 13B</t>
  </si>
  <si>
    <t>SPRINT-B, ERG</t>
  </si>
  <si>
    <t>SSETI ESEO</t>
  </si>
  <si>
    <t>TH 2</t>
  </si>
  <si>
    <t>Proton M / Blok DM3 P3</t>
  </si>
  <si>
    <t>VeneSat-2</t>
  </si>
  <si>
    <t>Yaogan Weixing 27</t>
  </si>
  <si>
    <t>Long March 3B</t>
  </si>
  <si>
    <t>YH 1/G</t>
  </si>
  <si>
    <t>ZY 3-02</t>
  </si>
  <si>
    <t>2015: UPDATED LAUNCH DATE</t>
  </si>
  <si>
    <t>[2015]; Updated planned launch date. http://space.skyrocket.de/doc_sdat/amazonia-1.htm</t>
  </si>
  <si>
    <t>JAXA/USEF
web</t>
  </si>
  <si>
    <t>2015: ASNARO 1 (Advanced Satellite with New system Architecture for Observation). OPERATOR USEF, LAUNCHED NOV 2014</t>
  </si>
  <si>
    <t>[2013] coop China and Brazil registered in ITU by China Administration. http://space.skyrocket.de/doc_sdat/cbers-3.htm
[2015]: LAUNCHED. SEE http://www.wmo-sat.info/oscar/satellites/view/29</t>
  </si>
  <si>
    <t>[2013]: NOT FILED OR USING FILING OF DEIMOS 1 (?).  LAUNCH PLANNED END 2013. http://www.deimos-space.com/en/negocio/aeroespacial.php. PART of DMC-2G constellation (eoPortal directory). SEE ALSO http://www.sstl.co.uk/Divisions/Earth-Observation-Science/EO-Constellations. 
2014: UPDATED AS PER SF34-31. EMISSION 130MA3D.
2015: OPERATIONAL</t>
  </si>
  <si>
    <t>RFSA, web energia.ru</t>
  </si>
  <si>
    <t>2014: UNCLEAR THE STATUS OF THIS MISSION - TO BE CHECKED WITH RFSA
2015: ISS RS Data Transmission Radio System (DTRS), which enables downlink transmission of the results of the experiments performed and housekeeping information from the ISS RS to Russian ground stations. Installed on the ISS in 2011 and test performed. Assumed that still operational (ENERGIA.RU)</t>
  </si>
  <si>
    <t>2014: LAUNCHED 2014. REPLACES EGYPTSAT1 THAT FAILED IN 2010 
2015: ELLIPTICAL ORBIT. SEE WMO SITE AND http://www.narss.sci.eg/</t>
  </si>
  <si>
    <t>BEFORE 2018</t>
  </si>
  <si>
    <t xml:space="preserve"> 2014: updated as per SF34-1/C. Filed in ITU as FY-2A, FY-2AS, FY-2B, FY-2BS, FY-2C, FY-2CS, FYGEOSAT-79E, FYGEOSAT-86.5E, FYGEOSAT-99.5E, FYGEOSAT-105E, FYGEOSAT-112E, FYGEOSAT-123.5E and FYGEOSAT-133E.
2015: Series of seven operational meteorological satellites in geostationary orbit. SEE WMO SITE AND http://www.nsmc.cma.gov.cn/newsite/NSMC_EN/Channels/100099.html</t>
  </si>
  <si>
    <t>2016 (FY-4A) - 2040</t>
  </si>
  <si>
    <t>http://www.geoportal.org/web/guest/geo_home_stp</t>
  </si>
  <si>
    <t>2014: FILING IS BEING PROCESSED BY ITU BR.
2015: SEE https://www.restec.or.jp/geoss_ap7/public/presentation/day1/cr03_nrscc.pdf</t>
  </si>
  <si>
    <t>2015: API SENT TO ITU BY EGYPT.</t>
  </si>
  <si>
    <t xml:space="preserve">[2015] New generation China EO System. </t>
  </si>
  <si>
    <t>ITU-MR, Websearch, SFCG INPUT CNSA, http://www.hxmt.cn/english/index.php</t>
  </si>
  <si>
    <t>2015: launched 19 june 2014. http://space.skyrocket.de</t>
  </si>
  <si>
    <t>Filed as HODOYOSHI 1. EO micro/nanosatellite built by Univ Tokyo (Japan's nano-satellite center NSC). http://park.itc.u-tokyo.ac.jp/nsat/main_e.html. 
2015: UPDATE/ LAUNCHED</t>
  </si>
  <si>
    <t>Two satellites filed as HODOYOSHI 3-4. Part of constellation of EO micro/nanosatellite built by Univ Tokyo (Japan's nano-satellite center NSC). http://park.itc.u-tokyo.ac.jp/nsat/main_e.html
2014:Hodoyoshi 3 will be launched piggy-back with a large number of other small satellites, among them Hodoyoshi 4, on a Dnepr rocket from the Yasni (Dombarovsky) cosmodrome in mid 2014.
2015: OPERATIONAL</t>
  </si>
  <si>
    <t>EGYPTSAT 2 (MISRSAT)</t>
  </si>
  <si>
    <t>http://www.sworld.com.au/steven/space/</t>
  </si>
  <si>
    <t>Launch manifests</t>
  </si>
  <si>
    <t>http://www.russianspaceweb.com/spacecraft.html</t>
  </si>
  <si>
    <t>MONITOR (8 sats)</t>
  </si>
  <si>
    <t>after 2009</t>
  </si>
  <si>
    <t>2014: PRISMA (Precursore Iperspettrale della Missione Applicativa) is an Earth observation system by the Italian Space Agency (ASI)
2015: updated launch date</t>
  </si>
  <si>
    <t>[2015]: Pakistan Remote Sensing Satellite (PRS), commercially known as Remote Sensing Satellite System (RSSS) is a dual purpose Earth observational and optical satellite which is schedule to launch in 2018  for the replacement of Badr-II satellite. TWO SATELLITES A/B. https://en.wikipedia.org/wiki/Pakistan_Remote_Sensing_Satellite</t>
  </si>
  <si>
    <t>SAOCOM CS</t>
  </si>
  <si>
    <t>2017-18</t>
  </si>
  <si>
    <t>8260 (TBD)</t>
  </si>
  <si>
    <t>2015: SAOCOM-CS is a receive-only satellite to be launched with Argentina's L-band SAR satellite SAOCOM 1B</t>
  </si>
  <si>
    <t>Sentinel-5P</t>
  </si>
  <si>
    <t>esa estrack network</t>
  </si>
  <si>
    <t>[2015]: New input (NASA GSFC)
SkySat-1 and 2 are commercial Earth observation satellites by Skybox Imaging, licensed to collect high resolution panchromatic and multispectral images of the earth. Space.skyrocket.de</t>
  </si>
  <si>
    <t>[ESA 2015]: The Sentinel-5 Precursor mission is intended to provide data continuity for the SCIAMACHY instrument aboard the Envisat satellite and NASA's OMI instrument aboard the Aura satellite in the interim between the end of the Envisat and Aura missions and the launch of Sentinel-5.</t>
  </si>
  <si>
    <t>[2013] SMOTR is a 2006-2015 program with 4 imaging sats (ITU filing only considers one satellite).SMOTR is a space-monitoring and mapping project. The system is being developed by the Energia Space and Rocket Corp.. 
2015: SEE http://www.eurogas.org/uploads/media/SEVASTYANOV_01.pdf. Privately funded Arktika-R satellites would support the remote-sensing system known as Smotr. Gazprom Space Systems carries out works on the prospective aerospace Earth observation system named Smotr.</t>
  </si>
  <si>
    <t>After 2015</t>
  </si>
  <si>
    <t xml:space="preserve"> not identified in ITU filings, [2013]: see http://www.digitalglobe.com/about-us/content-collection. 
2015: launched and operational. http://space.skyrocket.de/doc_sdat/worldview-2.htm</t>
  </si>
  <si>
    <t>Missions with status changed to OPERATIONAL: Kompsat-3A, SMAP, Sentinel-2A, ASNARO-1, CBERS-4, DEIMOS-2, DTRS-ISS RUS, KATEOSAT-2, MONITOR (x8), SPOT-7. Worldview 3</t>
  </si>
  <si>
    <t>LUX-NGSO-1 (6 satellites)</t>
  </si>
  <si>
    <t>LUX-NGSO-2 (6 satellites)</t>
  </si>
  <si>
    <t>LUX-NGSO-3 (6 satellites)</t>
  </si>
  <si>
    <t>ASNARO 2</t>
  </si>
  <si>
    <t>2015: new input</t>
  </si>
  <si>
    <t>API</t>
  </si>
  <si>
    <t>AZERSKY</t>
  </si>
  <si>
    <t>AZE</t>
  </si>
  <si>
    <t>API 114540761</t>
  </si>
  <si>
    <t>CANPOL (2 SAT)</t>
  </si>
  <si>
    <t>2723 (API)</t>
  </si>
  <si>
    <t>CANPOL-2 (2 or 72 SAT?)</t>
  </si>
  <si>
    <t>2775 (API)</t>
  </si>
  <si>
    <t>http://www.ic.gc.ca/eic/site/smt-gst.nsf/eng/sf05343.html</t>
  </si>
  <si>
    <t>Canada Spectrum Management and Telecommunications</t>
  </si>
  <si>
    <t>Russian Space Missions Overview</t>
  </si>
  <si>
    <t>2015: constellation highly elliptical orbit. spacenews article in Jan 2015: CANPOL-2 up to 72 satellites in different orbits &amp; in VHF-, UHF-, X- &amp; Ka-band.  See also http://www.ic.gc.ca/eic/site/smt-gst.nsf/eng/sf11063.html, there is no reference there to the X-Band (?). To be checked further</t>
  </si>
  <si>
    <t>2015: highly elliptical orbits, 2 satellites, API only filed.</t>
  </si>
  <si>
    <t>[2013]: cooperation China/Brazil.  filed CBERS-1 by China. http://www.wmo-sat.info/oscar/satellites/view/26
[2015]: operated until AUG 2003</t>
  </si>
  <si>
    <t>[2013]: cooperation China/Brazil.  filed CBERS-2 by China.  https://directory.eoportal.org/web/eoportal/satellite-missions/c-missions/cbers-3-4; http://space.skyrocket.de/doc_sdat/cbers-1.htm
[2015]: The spacecraft was retired in late 2007 when imagery from CBERS-2B was available</t>
  </si>
  <si>
    <t>[2013]: New entry/ FILED AS CBERS-02C by China. https://directory.eoportal.org/web/eoportal/satellite-missions/c-missions/cbers-3-4, http://www.wmo-sat.info/oscar/satellites/view/26
[2015]: The spacecraft is operational in 2010 — but was retired on May 10, 2010 due to a power failure.</t>
  </si>
  <si>
    <t>CE-SAT</t>
  </si>
  <si>
    <t>AFTER 2015</t>
  </si>
  <si>
    <t>2763 (API)</t>
  </si>
  <si>
    <t>2015: NEW FILING API AT ITU</t>
  </si>
  <si>
    <t>2015: NEW FILING API AT ITU. SEE ALSO https://ceres.cnes.fr/en/ceres-2</t>
  </si>
  <si>
    <t>ITU-MR, CNES WEB</t>
  </si>
  <si>
    <t>CERES (3 SAT)</t>
  </si>
  <si>
    <t>2797 (API)</t>
  </si>
  <si>
    <t>ITU-MR, AIRBUS-DS SITE</t>
  </si>
  <si>
    <t>2015: NEW FILING API AT ITU.  Airbus Defence and Space s’est vu confier un contrat de fourniture de deux satellites de la Composante spatiale optique (CSO), destinés à succéder aux actuels satellites d’observation militaires Hélios 2 utilisés par les forces armées françaises et ses partenaires (Allemagne, Belgique, Espagne, Grèce et Italie).</t>
  </si>
  <si>
    <t>CSO  orbital plane 1 (with 2 sat)</t>
  </si>
  <si>
    <t>CSO  orbital plane 2 (with 2 sats)</t>
  </si>
  <si>
    <t>2782 (API)</t>
  </si>
  <si>
    <t>DMC1 (6 sats)</t>
  </si>
  <si>
    <t>6 sats launched 2005 to 2011</t>
  </si>
  <si>
    <t>DMC3 (4 sats)</t>
  </si>
  <si>
    <t>[2015]: new api filing BUT NO NOTIFICATION (?). DMC-3. OPERATIONAL/LAUNCHED JULY 2015/http://space.skyrocket.de/doc_sdat/uk-dmc-3.htm
  a three spacecraft optical imaging constellation to be owned and operated by DMCii (DMC International Imaging Ltd.) of Guildford, Surrey, UK.  FOUR SAT IN FILING</t>
  </si>
  <si>
    <t>DOVE 1</t>
  </si>
  <si>
    <t>DOVE 2</t>
  </si>
  <si>
    <t>DOVE 3</t>
  </si>
  <si>
    <t>DOVE 4</t>
  </si>
  <si>
    <t>Dove 1 is licensed to collect images of the Earth and will undertake a short-duration experimental mission in a circular, low-Earth orbit (approximately 250 km) at an inclination of 51.6°. The satellite was launched as a secondary payload on the maiden flight of the Antares-110 launch vehicle on 21. April 2013. Dove-1 provided earth imagery of a resolution to discern individual trees. It reentered after 6 days on 27. April 2013.</t>
  </si>
  <si>
    <t>The Dove-2 mission is a technology demonstration nanosatellite for Cosmogia Inc., later renamed Planet Labs, for remote sensing purposes based on the triple CubeSat form factor.VOn 4 May 2012, the Commercial Remote Sensing Regulatory Affairs Office of NOAA granted a license to Cosmogi.  Dove 2 is licensed to collect images of the Earth and is undertaking an experimental mission in a 575 km circular orbit at an inclination of 64.9 degrees.</t>
  </si>
  <si>
    <t>FAILURE</t>
  </si>
  <si>
    <t>The Dove-3 and 4 mission is a technology demonstration nanosatellite for Cosmogia Inc. for remote sensing purposes based on the triple CubeSat form factor.</t>
  </si>
  <si>
    <t>Dove 4 was carried inside the UniSat 5 satellite into orbit, but was never deployed.</t>
  </si>
  <si>
    <t>2759 (API)</t>
  </si>
  <si>
    <t>2766 (API)</t>
  </si>
  <si>
    <t>[2013] filed as NMP/EO1, New Millennium Program's (NMP) Earth Observing 1 (EO-1) flight, managed by NASA's Goddard Space Flight Center (GSFC). http://eo1.gsfc.nasa.gov/new/general/</t>
  </si>
  <si>
    <t>[CONAE,2012]: Update. See comment in "Earth station designator column"
2015: The satellite failed in June 2015 after a 4 year mission.</t>
  </si>
  <si>
    <t>Flock 1C (11 sat)</t>
  </si>
  <si>
    <t>Flock ISS (56 sat)</t>
  </si>
  <si>
    <t>Flock 2 (42 sat)</t>
  </si>
  <si>
    <t>Flock 2C (56 sat)</t>
  </si>
  <si>
    <t>[2015]: 11 satellites (NASA GSFC).
The Flock earth observing constellation built and operated by Planet Labs (formerly Cosmogia Inc.) consists of numerous triple CubeSats. The Flock-1c constellation features 11 satellites in longer lived polar orbits.http://space.skyrocket.de/doc_sdat/flock-1.htm</t>
  </si>
  <si>
    <t>Filing?</t>
  </si>
  <si>
    <r>
      <t xml:space="preserve">[2015]: Up to 56 satellites that are continuously replenished via the ISS. Currently 28 are being deployed into orbit  (NASA GSFC)
additional info http://space.skyrocket.de/doc_sdat/flock-1.htm: 
</t>
    </r>
    <r>
      <rPr>
        <b/>
        <sz val="8"/>
        <rFont val="Arial"/>
      </rPr>
      <t xml:space="preserve">The 2 Flock 1d' </t>
    </r>
    <r>
      <rPr>
        <sz val="8"/>
        <rFont val="Arial"/>
        <family val="2"/>
      </rPr>
      <t xml:space="preserve">replacement satellites were manifested on short notice on the Dragon CRS-5 mission in early 2015 to be deployed from the ISS in short-lived 400 km Orbit with an inclination of 52°. They were deployed on 3 March 2015.
</t>
    </r>
    <r>
      <rPr>
        <b/>
        <sz val="8"/>
        <rFont val="Arial"/>
      </rPr>
      <t xml:space="preserve">14 Flock 1e </t>
    </r>
    <r>
      <rPr>
        <sz val="8"/>
        <rFont val="Arial"/>
        <family val="2"/>
      </rPr>
      <t xml:space="preserve">satellites were launched on the Dragon CRS-6 mission in April 2015 to the ISS. The first pair was deployed on 13 July 2015 and the last one on 16 July 2015.
</t>
    </r>
    <r>
      <rPr>
        <b/>
        <sz val="8"/>
        <rFont val="Arial"/>
      </rPr>
      <t xml:space="preserve">Another batch of 8 Flock 1f </t>
    </r>
    <r>
      <rPr>
        <sz val="8"/>
        <rFont val="Arial"/>
        <family val="2"/>
      </rPr>
      <t xml:space="preserve">satellites was launched on the Dragon CRS-7 mission in June 2015 to the ISS, but was lost, when the launch vehicle failed. </t>
    </r>
  </si>
  <si>
    <t>GC-3</t>
  </si>
  <si>
    <t>2788 (API)</t>
  </si>
  <si>
    <t>2015: The satellite was successfully launched in 2012 on a Chinese CZ-2D (2) launch vehicle.</t>
  </si>
  <si>
    <t>GOMX-3</t>
  </si>
  <si>
    <t>2792 (API)</t>
  </si>
  <si>
    <t>DNK</t>
  </si>
  <si>
    <t>API being processed</t>
  </si>
  <si>
    <t>KAZSTSAT</t>
  </si>
  <si>
    <t>[2015]: KazSTSAT is a small satellite mission built by Surrey Satellite Technology Ltd (SSTL) for Ghalam LLP (Kazakhstan) under a contract signed in 2013. http://space.skyrocket.de/doc_sdat/kazstsat.htm.
See also http://gharysh.kz/en/</t>
  </si>
  <si>
    <t>2015: KORONAS PHOTON USES EESS BAND FOR DOWNLINK</t>
  </si>
  <si>
    <t xml:space="preserve">2015: LAPAN-ORARI (LAPAN A3) is a indonesian microsatellite for disaster management by amateur radio communication, as well as Earth observation (multi-spectral remote sensing) for land use, natural resource and environment monitoring.
</t>
  </si>
  <si>
    <t>LAPAN-A3-SAT (LAPAN ORARI)</t>
  </si>
  <si>
    <t>2755 (API)</t>
  </si>
  <si>
    <t>[2013]Disaster Monitoring Constellation.  ITU FILING MONITOR (2 ORB PLANES * 4 SATELLITES PER PLANE). http://www.sworld.com.au/steven/space/russia-rec.txt
[2015] revision of notification in 2009 - ITU FILING MONITOR (2 ORB PLANES * 4 SATELLITES PER PLANE). Assumed system operational but  with a different name (i.e. not as "monitor")</t>
  </si>
  <si>
    <t>NEMO-HD (Nanosatellite for Earth Monitoring and Observation – High Definition) satellite is a high performance multispectral earth-observation microsatellite (65 kg) currently in development by the University of Toronto Institute for Aerospace Studies – Space Flight Laboratory (UTIAS – SFL) for the Slovenian Centre of Excellence for Space Sciences and Technologies (Space-SI). http://utias-sfl.net/?page_id=1233</t>
  </si>
  <si>
    <t>2015-2016</t>
  </si>
  <si>
    <t>NEMO-HD</t>
  </si>
  <si>
    <t>SLOVENIA/CANADA</t>
  </si>
  <si>
    <t>RISAT-2 is an X-band SAR (Synthetic Aperture Radar) reconnaissance satellite of ISRO (Indian Space Research Organization), Bangalore, India. The spacecraft was built for ISRO by IAI/MBT (Israel Aerospace Industries Ltd.) based on the TecSAR minisatellite design of IAI (launch Jan. 21, 2008 provided by ISRO) of the Israeli MoD (Ministry of Defense).</t>
  </si>
  <si>
    <t>RISAT-2</t>
  </si>
  <si>
    <t>RISAT-1</t>
  </si>
  <si>
    <t>Radar Satellite-1 (RISAT-1) is a state of the art Microwave Remote Sensing Satellite carrying a Synthetic Aperture Radar (SAR) Payload operating in C-band (5.35 GHz), which enables imaging of the surface features during both day and night under all weather conditions. https://web.archive.org/web/20141029064313/http://www.isro.org/satellites/risat-1.aspx</t>
  </si>
  <si>
    <t>2734 (API)</t>
  </si>
  <si>
    <t>S-MICRO 1N (2 SATS)</t>
  </si>
  <si>
    <t>2015: NEW ITU FILING. API BEING PROCESSED</t>
  </si>
  <si>
    <t>[2012]: NORAD NO. 25260, 
end of mission 2013</t>
  </si>
  <si>
    <t>Spot-6</t>
  </si>
  <si>
    <t>[2015]: SPOT 6 and 7 (Satellite Probatoire de l'Observation de la Terre) are two agile Earth observation satellites to continue the services of the SPOT 4 and 5 satellites. SPOT7 operational.</t>
  </si>
  <si>
    <t>SPPOSS-4-01</t>
  </si>
  <si>
    <t>2789 (API)</t>
  </si>
  <si>
    <t>2015: NEW FILING API AT ITU.
The Russian start-up company SPUTNIX designed and built the TabletSat-Aurora (ТаблетСат-Аврора) technology demonstrator and earth observing satellite.The spacecraft is fitted with panchromatic photo- and video- camera operating in 430 – 950 nm spectral band as the primary payload to perform imagery of Earth surface with a ground resolution of 15 m and a swath width of 47 km</t>
  </si>
  <si>
    <t>2015: The general objective of the TARANIS mission is to study magnetosphere-ionosphere-atmosphere coupling via transient processes. NOTIFICATION AT ITU</t>
  </si>
  <si>
    <t>TECHDEMOSAT-1 (TDS-1)</t>
  </si>
  <si>
    <t>GREAT BRITAIN</t>
  </si>
  <si>
    <t>2015: TechDemoSat-1 is the first collaborative UK satellite launched since the establishment of the UK Space Agency and will demonstrate the advanced capabilities of state-of-the-art small satellite technology for scientific and commercial applications. LAUNCHED 2014</t>
  </si>
  <si>
    <t>2750 (API)</t>
  </si>
  <si>
    <t>TELEOS-1</t>
  </si>
  <si>
    <t>2795 (API)</t>
  </si>
  <si>
    <t>2015: NEW FILING API AT ITU. TeLEOS 1 is Singapore's first commercial Near Equatorial Orbit (NEqO) Earth Observation satellite. It is built by ST Electronics (Satellite Systems).</t>
  </si>
  <si>
    <t>Q4 2015</t>
  </si>
  <si>
    <t>UNIFORM-1 (BEGINNING OF MICROSAT CONSTELLATION)</t>
  </si>
  <si>
    <t>2015: NEW FILING API AT ITU. UNIFORM 1 (University International Formation Mission) is part of a project with the goal of developing a wildfire monitoring system with micro satellite constellation to achieve high-time resolution. http://www.nanosat.jp/4th/pdf/Day3_4_S-5_03_Hiroaki_Akiyama/S-5_03_Hiroaki_Akiyama.pdf</t>
  </si>
  <si>
    <t>New missions added directly as OPERATIONAL: Skysat 1-2, DCM-3 (X3), DOVE-2, DOVE-3, Flock 1C (11 sat), Flock ISS (56 sat), GOKTURK-2, KORONAS-PHOTON, RISAT-1, RISAT-2, SPOT-6, SPOT-7, TabletSat-Aurora, TECHDEMOSAT-1, UNIFORM-1 (BEGINNING OF MICROSAT CONSTELLATION)</t>
  </si>
  <si>
    <t>[NOAA 2012] filed as USASAT30A, EXTENDED THRU EARLY 2012, [2013] GRADUAL DECENT TO 450KM IN 2013. The ITU filing included 4 satellites in 3 orbital planes. Quickbird-1 (Nov 2000) was lost due to launch failure. Quickbird-2 (Oct 2001) is operational. No other Quickbird launches.  http://www.digitalglobe.com/about-us/content-collection#satellites&amp;quickbird, http://space.skyrocket.de/doc_sdat/quickbird.htm
2015: QuickBird 2 was retired and de-orbited on 27 January 2015 after more than 13 years on orbit.</t>
  </si>
  <si>
    <t>Missions ENDED: Galex. CBERS-1, CBERS-2, CBERS-2B, DOVE-1, DOVE-4, AQUARIUS, SPOT 4, QuickBird-2</t>
  </si>
  <si>
    <t>WorldView 4 (WV4, GeoEye 2)</t>
  </si>
  <si>
    <t>WEB</t>
  </si>
  <si>
    <t>2015: planned.Filed under different name (USASAT-30 B/C/E/F?).  GeoEye-2 will be of the same general class as GeoEye-1, but will benefit from significant improvements in capability, including enhanced direct tasking, and the potential to collect imagery of the Earth's surface at 0.34 meter ground resolution. http://space.skyrocket.de/doc_sdat/geoeye-2.htm,</t>
  </si>
  <si>
    <t>UST4WP (6 SAT IN 3 PLANES)</t>
  </si>
  <si>
    <t>VELOX-CI</t>
  </si>
  <si>
    <t>2015: VELOX-C1 mission is a Singaporean experimental microsatellite mission to study tropical climates</t>
  </si>
  <si>
    <t>VENUS</t>
  </si>
  <si>
    <t>2713 (API)</t>
  </si>
  <si>
    <t>2015: NEW FILING API AT ITU. earth observation microsatellite to be build jointly by Israel and France and aimed at precision agricultural imaging and environmental monitoring.</t>
  </si>
  <si>
    <t>Israel/France</t>
  </si>
  <si>
    <t>New missions added as IN DEVELOPMENT: Skysat (x12), SAOCOM-CS, Sentinel-5P, ASNARO-2, AZERSKY, CANPOL (x2), CANPOL-2 (x72?), CE-SAT, CERES (X3), CSO (x4), Flock 2 (42 sat),Flock 2C (56 sat), GC-3, KAZSTSAT, LAPAN-A3-SAT, NEMO-HD, S-MICRO 1N (x2), SPPOSS-4-01, TARANIS,TELEOS-1. WORLDVIEW 4, UST4WP (6 SAT IN 3 PLANES), VELOX-CI, VENUS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</si>
</sst>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
    <numFmt numFmtId="165" formatCode="m/d/yyyy"/>
    <numFmt numFmtId="166" formatCode="0.00000"/>
    <numFmt numFmtId="167" formatCode="h:mm;@"/>
    <numFmt numFmtId="168" formatCode="0.000"/>
    <numFmt numFmtId="169" formatCode="0.00_);[Red]\(0.00\)"/>
    <numFmt numFmtId="170" formatCode="d/m;@"/>
    <numFmt numFmtId="171" formatCode="0.0000"/>
    <numFmt numFmtId="172" formatCode="0.00000_);[Red]\(0.00000\)"/>
    <numFmt numFmtId="173" formatCode="0_ "/>
    <numFmt numFmtId="174" formatCode="dd\ mmmm\ yyyy;@"/>
    <numFmt numFmtId="175" formatCode="[$-409]d\-mmm\-yy;@"/>
    <numFmt numFmtId="176" formatCode="hh:mm:ss\ AM/PM"/>
    <numFmt numFmtId="177" formatCode="0.000000"/>
  </numFmts>
  <fonts count="86" x14ac:knownFonts="1">
    <font>
      <sz val="10"/>
      <name val="Arial"/>
    </font>
    <font>
      <sz val="8"/>
      <name val="Arial"/>
      <family val="2"/>
    </font>
    <font>
      <sz val="8"/>
      <color indexed="10"/>
      <name val="Arial"/>
      <family val="2"/>
    </font>
    <font>
      <b/>
      <sz val="12"/>
      <name val="Arial"/>
      <family val="2"/>
    </font>
    <font>
      <b/>
      <sz val="12"/>
      <color indexed="8"/>
      <name val="Arial"/>
      <family val="2"/>
    </font>
    <font>
      <sz val="10"/>
      <color indexed="8"/>
      <name val="Arial"/>
      <family val="2"/>
    </font>
    <font>
      <strike/>
      <sz val="8"/>
      <name val="Arial"/>
      <family val="2"/>
    </font>
    <font>
      <sz val="10"/>
      <color indexed="10"/>
      <name val="Arial"/>
      <family val="2"/>
    </font>
    <font>
      <sz val="10"/>
      <name val="Cambria"/>
      <family val="1"/>
    </font>
    <font>
      <sz val="8"/>
      <name val="Microsoft YaHei"/>
      <family val="2"/>
    </font>
    <font>
      <sz val="8"/>
      <color indexed="8"/>
      <name val="Arial"/>
      <family val="2"/>
    </font>
    <font>
      <u/>
      <sz val="10"/>
      <color indexed="23"/>
      <name val="Arial"/>
      <family val="2"/>
    </font>
    <font>
      <b/>
      <sz val="8"/>
      <color indexed="8"/>
      <name val="Tahoma"/>
      <family val="2"/>
    </font>
    <font>
      <sz val="8"/>
      <color indexed="8"/>
      <name val="Tahoma"/>
      <family val="2"/>
    </font>
    <font>
      <sz val="9"/>
      <name val="Arial"/>
      <family val="2"/>
    </font>
    <font>
      <b/>
      <sz val="10"/>
      <name val="Arial"/>
      <family val="2"/>
    </font>
    <font>
      <sz val="10"/>
      <color indexed="12"/>
      <name val="Arial"/>
      <family val="2"/>
    </font>
    <font>
      <sz val="10"/>
      <color indexed="48"/>
      <name val="Arial"/>
      <family val="2"/>
    </font>
    <font>
      <sz val="10"/>
      <color indexed="17"/>
      <name val="Arial"/>
      <family val="2"/>
    </font>
    <font>
      <b/>
      <sz val="10"/>
      <color indexed="30"/>
      <name val="Arial"/>
      <family val="2"/>
    </font>
    <font>
      <sz val="10"/>
      <name val="Arial"/>
    </font>
    <font>
      <strike/>
      <sz val="9"/>
      <name val="Arial"/>
    </font>
    <font>
      <sz val="9"/>
      <color indexed="8"/>
      <name val="Arial"/>
    </font>
    <font>
      <b/>
      <sz val="9"/>
      <name val="Arial"/>
    </font>
    <font>
      <b/>
      <sz val="9"/>
      <color indexed="8"/>
      <name val="Arial"/>
    </font>
    <font>
      <b/>
      <sz val="9"/>
      <color indexed="12"/>
      <name val="Arial"/>
    </font>
    <font>
      <sz val="9"/>
      <color indexed="12"/>
      <name val="Arial"/>
    </font>
    <font>
      <u/>
      <sz val="8"/>
      <name val="Arial"/>
    </font>
    <font>
      <i/>
      <sz val="8"/>
      <name val="Arial"/>
    </font>
    <font>
      <b/>
      <u/>
      <sz val="8"/>
      <name val="Arial"/>
    </font>
    <font>
      <sz val="6"/>
      <name val="Arial"/>
    </font>
    <font>
      <b/>
      <sz val="12"/>
      <color rgb="FFFA7D00"/>
      <name val="Calibri"/>
      <family val="2"/>
      <scheme val="minor"/>
    </font>
    <font>
      <b/>
      <sz val="15"/>
      <color theme="3"/>
      <name val="Calibri"/>
      <family val="2"/>
      <scheme val="minor"/>
    </font>
    <font>
      <b/>
      <sz val="13"/>
      <color theme="3"/>
      <name val="Calibri"/>
      <family val="2"/>
      <scheme val="minor"/>
    </font>
    <font>
      <sz val="10"/>
      <color rgb="FF000000"/>
      <name val="Times New Roman"/>
    </font>
    <font>
      <b/>
      <sz val="9"/>
      <color theme="3"/>
      <name val="Calibri"/>
      <family val="2"/>
      <scheme val="minor"/>
    </font>
    <font>
      <b/>
      <sz val="9"/>
      <color theme="0"/>
      <name val="Calibri"/>
      <scheme val="minor"/>
    </font>
    <font>
      <sz val="10"/>
      <color theme="0"/>
      <name val="Arial"/>
    </font>
    <font>
      <sz val="10"/>
      <color rgb="FF7030A0"/>
      <name val="Arial"/>
      <family val="2"/>
    </font>
    <font>
      <u/>
      <sz val="10"/>
      <color theme="11"/>
      <name val="Arial"/>
    </font>
    <font>
      <sz val="48"/>
      <name val="Arial"/>
    </font>
    <font>
      <sz val="18"/>
      <name val="Arial"/>
    </font>
    <font>
      <sz val="10"/>
      <color rgb="FF000090"/>
      <name val="Arial"/>
    </font>
    <font>
      <sz val="8"/>
      <color rgb="FF000090"/>
      <name val="Arial"/>
    </font>
    <font>
      <sz val="12"/>
      <color rgb="FF3F3F76"/>
      <name val="Calibri"/>
      <family val="2"/>
      <scheme val="minor"/>
    </font>
    <font>
      <b/>
      <sz val="12"/>
      <color rgb="FF3F3F76"/>
      <name val="Calibri"/>
      <scheme val="minor"/>
    </font>
    <font>
      <sz val="12"/>
      <color indexed="8"/>
      <name val="Arial"/>
      <family val="2"/>
    </font>
    <font>
      <strike/>
      <sz val="12"/>
      <color indexed="8"/>
      <name val="Arial"/>
      <family val="2"/>
    </font>
    <font>
      <sz val="12"/>
      <color rgb="FF0000FF"/>
      <name val="Arial"/>
    </font>
    <font>
      <b/>
      <sz val="9"/>
      <name val="Calibri"/>
      <scheme val="minor"/>
    </font>
    <font>
      <b/>
      <sz val="8"/>
      <name val="Arial"/>
    </font>
    <font>
      <sz val="9"/>
      <color rgb="FF0000FF"/>
      <name val="Arial"/>
    </font>
    <font>
      <u/>
      <sz val="9"/>
      <color indexed="23"/>
      <name val="Arial"/>
      <family val="2"/>
    </font>
    <font>
      <sz val="9"/>
      <color rgb="FF000000"/>
      <name val="Times New Roman"/>
    </font>
    <font>
      <sz val="9"/>
      <color rgb="FF000000"/>
      <name val="Arial"/>
    </font>
    <font>
      <b/>
      <sz val="12"/>
      <color theme="3"/>
      <name val="Calibri"/>
      <family val="2"/>
      <scheme val="minor"/>
    </font>
    <font>
      <sz val="12"/>
      <name val="Arial"/>
      <family val="2"/>
    </font>
    <font>
      <b/>
      <sz val="18"/>
      <color theme="3"/>
      <name val="Cambria"/>
      <family val="2"/>
      <charset val="238"/>
      <scheme val="major"/>
    </font>
    <font>
      <b/>
      <sz val="12"/>
      <color theme="0"/>
      <name val="Calibri"/>
      <family val="2"/>
      <charset val="238"/>
      <scheme val="minor"/>
    </font>
    <font>
      <sz val="7.5"/>
      <name val="Arial"/>
    </font>
    <font>
      <b/>
      <sz val="7.5"/>
      <name val="Arial"/>
    </font>
    <font>
      <b/>
      <sz val="12"/>
      <color theme="0"/>
      <name val="Arial"/>
    </font>
    <font>
      <b/>
      <sz val="10"/>
      <color theme="0"/>
      <name val="Arial"/>
    </font>
    <font>
      <b/>
      <sz val="12"/>
      <name val="Calibri"/>
      <scheme val="minor"/>
    </font>
    <font>
      <i/>
      <sz val="11"/>
      <name val="Arial"/>
    </font>
    <font>
      <b/>
      <i/>
      <sz val="11"/>
      <name val="Arial"/>
    </font>
    <font>
      <sz val="12"/>
      <color rgb="FF006100"/>
      <name val="Calibri"/>
      <family val="2"/>
      <scheme val="minor"/>
    </font>
    <font>
      <sz val="12"/>
      <color rgb="FF9C0006"/>
      <name val="Calibri"/>
      <family val="2"/>
      <scheme val="minor"/>
    </font>
    <font>
      <sz val="12"/>
      <color rgb="FF9C6500"/>
      <name val="Calibri"/>
      <family val="2"/>
      <scheme val="minor"/>
    </font>
    <font>
      <sz val="9"/>
      <color theme="1"/>
      <name val="Arial"/>
      <family val="2"/>
    </font>
    <font>
      <sz val="9"/>
      <name val="Calibri"/>
      <family val="2"/>
    </font>
    <font>
      <strike/>
      <sz val="10"/>
      <name val="Arial"/>
    </font>
    <font>
      <sz val="10"/>
      <name val="Times"/>
    </font>
    <font>
      <b/>
      <sz val="10"/>
      <name val="Times"/>
    </font>
    <font>
      <sz val="10"/>
      <color rgb="FFFF0000"/>
      <name val="Times"/>
    </font>
    <font>
      <b/>
      <sz val="10"/>
      <name val="Georgia"/>
    </font>
    <font>
      <sz val="10"/>
      <name val="Georgia"/>
    </font>
    <font>
      <sz val="10"/>
      <color rgb="FFFF0000"/>
      <name val="Georgia"/>
    </font>
    <font>
      <b/>
      <sz val="10"/>
      <color rgb="FF909090"/>
      <name val="Helvetica"/>
    </font>
    <font>
      <sz val="10"/>
      <color rgb="FF333333"/>
      <name val="Verdana"/>
    </font>
    <font>
      <b/>
      <sz val="10"/>
      <color rgb="FF0000FF"/>
      <name val="Helvetica"/>
    </font>
    <font>
      <sz val="8"/>
      <color rgb="FF006100"/>
      <name val="Arial"/>
    </font>
    <font>
      <sz val="8"/>
      <color rgb="FFFF0000"/>
      <name val="Arial"/>
    </font>
    <font>
      <sz val="12"/>
      <color rgb="FF545454"/>
      <name val="Arial"/>
      <family val="2"/>
    </font>
    <font>
      <sz val="8"/>
      <name val="Calibri"/>
      <scheme val="minor"/>
    </font>
    <font>
      <b/>
      <sz val="10"/>
      <color rgb="FF0000FF"/>
      <name val="Arial"/>
    </font>
  </fonts>
  <fills count="66">
    <fill>
      <patternFill patternType="none"/>
    </fill>
    <fill>
      <patternFill patternType="gray125"/>
    </fill>
    <fill>
      <patternFill patternType="solid">
        <fgColor indexed="27"/>
        <bgColor indexed="41"/>
      </patternFill>
    </fill>
    <fill>
      <patternFill patternType="solid">
        <fgColor indexed="22"/>
        <bgColor indexed="31"/>
      </patternFill>
    </fill>
    <fill>
      <patternFill patternType="solid">
        <fgColor indexed="47"/>
        <bgColor indexed="22"/>
      </patternFill>
    </fill>
    <fill>
      <patternFill patternType="solid">
        <fgColor indexed="42"/>
        <bgColor indexed="27"/>
      </patternFill>
    </fill>
    <fill>
      <patternFill patternType="solid">
        <fgColor indexed="51"/>
        <bgColor indexed="13"/>
      </patternFill>
    </fill>
    <fill>
      <patternFill patternType="solid">
        <fgColor indexed="9"/>
        <bgColor indexed="26"/>
      </patternFill>
    </fill>
    <fill>
      <patternFill patternType="solid">
        <fgColor indexed="13"/>
        <bgColor indexed="34"/>
      </patternFill>
    </fill>
    <fill>
      <patternFill patternType="solid">
        <fgColor indexed="43"/>
        <bgColor indexed="26"/>
      </patternFill>
    </fill>
    <fill>
      <patternFill patternType="solid">
        <fgColor rgb="FFF2F2F2"/>
      </patternFill>
    </fill>
    <fill>
      <patternFill patternType="solid">
        <fgColor rgb="FFFFFF00"/>
        <bgColor indexed="64"/>
      </patternFill>
    </fill>
    <fill>
      <patternFill patternType="solid">
        <fgColor theme="0"/>
        <bgColor indexed="34"/>
      </patternFill>
    </fill>
    <fill>
      <patternFill patternType="solid">
        <fgColor rgb="FFFF0000"/>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0"/>
        <bgColor indexed="26"/>
      </patternFill>
    </fill>
    <fill>
      <patternFill patternType="solid">
        <fgColor theme="0"/>
        <bgColor indexed="31"/>
      </patternFill>
    </fill>
    <fill>
      <patternFill patternType="solid">
        <fgColor rgb="FF000090"/>
        <bgColor indexed="41"/>
      </patternFill>
    </fill>
    <fill>
      <patternFill patternType="solid">
        <fgColor rgb="FF000090"/>
        <bgColor indexed="31"/>
      </patternFill>
    </fill>
    <fill>
      <patternFill patternType="solid">
        <fgColor theme="4" tint="0.79998168889431442"/>
        <bgColor indexed="22"/>
      </patternFill>
    </fill>
    <fill>
      <patternFill patternType="solid">
        <fgColor theme="4" tint="0.79998168889431442"/>
        <bgColor indexed="27"/>
      </patternFill>
    </fill>
    <fill>
      <patternFill patternType="solid">
        <fgColor theme="4" tint="0.79998168889431442"/>
        <bgColor indexed="41"/>
      </patternFill>
    </fill>
    <fill>
      <patternFill patternType="solid">
        <fgColor rgb="FFFFCC99"/>
      </patternFill>
    </fill>
    <fill>
      <patternFill patternType="solid">
        <fgColor theme="0"/>
        <bgColor indexed="13"/>
      </patternFill>
    </fill>
    <fill>
      <patternFill patternType="solid">
        <fgColor theme="0"/>
        <bgColor indexed="53"/>
      </patternFill>
    </fill>
    <fill>
      <patternFill patternType="solid">
        <fgColor indexed="10"/>
        <bgColor indexed="60"/>
      </patternFill>
    </fill>
    <fill>
      <patternFill patternType="solid">
        <fgColor indexed="11"/>
        <bgColor indexed="49"/>
      </patternFill>
    </fill>
    <fill>
      <patternFill patternType="solid">
        <fgColor theme="6" tint="0.39997558519241921"/>
        <bgColor indexed="64"/>
      </patternFill>
    </fill>
    <fill>
      <patternFill patternType="solid">
        <fgColor theme="6" tint="0.39997558519241921"/>
        <bgColor indexed="49"/>
      </patternFill>
    </fill>
    <fill>
      <patternFill patternType="solid">
        <fgColor theme="6" tint="0.39997558519241921"/>
        <bgColor indexed="34"/>
      </patternFill>
    </fill>
    <fill>
      <patternFill patternType="solid">
        <fgColor theme="9" tint="0.59999389629810485"/>
        <bgColor indexed="64"/>
      </patternFill>
    </fill>
    <fill>
      <patternFill patternType="solid">
        <fgColor theme="9" tint="0.59999389629810485"/>
        <bgColor indexed="49"/>
      </patternFill>
    </fill>
    <fill>
      <patternFill patternType="solid">
        <fgColor theme="2" tint="-9.9978637043366805E-2"/>
        <bgColor indexed="64"/>
      </patternFill>
    </fill>
    <fill>
      <patternFill patternType="solid">
        <fgColor rgb="FFCCFFCC"/>
        <bgColor indexed="64"/>
      </patternFill>
    </fill>
    <fill>
      <patternFill patternType="solid">
        <fgColor rgb="FFCCFFCC"/>
        <bgColor indexed="34"/>
      </patternFill>
    </fill>
    <fill>
      <patternFill patternType="solid">
        <fgColor rgb="FFCCFFCC"/>
        <bgColor indexed="49"/>
      </patternFill>
    </fill>
    <fill>
      <patternFill patternType="solid">
        <fgColor theme="0"/>
      </patternFill>
    </fill>
    <fill>
      <patternFill patternType="solid">
        <fgColor theme="0"/>
        <bgColor indexed="22"/>
      </patternFill>
    </fill>
    <fill>
      <patternFill patternType="solid">
        <fgColor rgb="FF800000"/>
        <bgColor indexed="64"/>
      </patternFill>
    </fill>
    <fill>
      <patternFill patternType="solid">
        <fgColor theme="5" tint="-0.249977111117893"/>
        <bgColor indexed="64"/>
      </patternFill>
    </fill>
    <fill>
      <patternFill patternType="solid">
        <fgColor rgb="FF800000"/>
        <bgColor indexed="49"/>
      </patternFill>
    </fill>
    <fill>
      <patternFill patternType="solid">
        <fgColor rgb="FF800000"/>
        <bgColor indexed="34"/>
      </patternFill>
    </fill>
    <fill>
      <patternFill patternType="solid">
        <fgColor rgb="FFFFCC66"/>
        <bgColor indexed="64"/>
      </patternFill>
    </fill>
    <fill>
      <patternFill patternType="solid">
        <fgColor rgb="FFDDDDDD"/>
        <bgColor indexed="64"/>
      </patternFill>
    </fill>
    <fill>
      <patternFill patternType="solid">
        <fgColor theme="0"/>
        <bgColor indexed="41"/>
      </patternFill>
    </fill>
    <fill>
      <patternFill patternType="solid">
        <fgColor theme="9" tint="0.59999389629810485"/>
        <bgColor indexed="27"/>
      </patternFill>
    </fill>
    <fill>
      <patternFill patternType="solid">
        <fgColor theme="4"/>
        <bgColor indexed="41"/>
      </patternFill>
    </fill>
    <fill>
      <patternFill patternType="solid">
        <fgColor theme="4"/>
        <bgColor indexed="31"/>
      </patternFill>
    </fill>
    <fill>
      <patternFill patternType="solid">
        <fgColor theme="4"/>
        <bgColor indexed="64"/>
      </patternFill>
    </fill>
    <fill>
      <patternFill patternType="solid">
        <fgColor theme="0"/>
        <bgColor indexed="49"/>
      </patternFill>
    </fill>
    <fill>
      <patternFill patternType="solid">
        <fgColor theme="0"/>
        <bgColor rgb="FF000000"/>
      </patternFill>
    </fill>
    <fill>
      <patternFill patternType="solid">
        <fgColor theme="0"/>
        <bgColor rgb="FF33CCCC"/>
      </patternFill>
    </fill>
    <fill>
      <patternFill patternType="solid">
        <fgColor theme="0"/>
        <bgColor rgb="FFFFFF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34"/>
      </patternFill>
    </fill>
    <fill>
      <patternFill patternType="solid">
        <fgColor rgb="FFCCFFCC"/>
        <bgColor rgb="FF000000"/>
      </patternFill>
    </fill>
    <fill>
      <patternFill patternType="solid">
        <fgColor rgb="FFFFFF00"/>
        <bgColor indexed="26"/>
      </patternFill>
    </fill>
    <fill>
      <patternFill patternType="solid">
        <fgColor rgb="FFE6E6FF"/>
        <bgColor indexed="64"/>
      </patternFill>
    </fill>
    <fill>
      <patternFill patternType="solid">
        <fgColor rgb="FFFFFFCC"/>
        <bgColor indexed="64"/>
      </patternFill>
    </fill>
    <fill>
      <patternFill patternType="solid">
        <fgColor rgb="FFFFFF99"/>
        <bgColor indexed="64"/>
      </patternFill>
    </fill>
    <fill>
      <patternFill patternType="solid">
        <fgColor theme="9" tint="0.79998168889431442"/>
        <bgColor indexed="64"/>
      </patternFill>
    </fill>
  </fills>
  <borders count="107">
    <border>
      <left/>
      <right/>
      <top/>
      <bottom/>
      <diagonal/>
    </border>
    <border>
      <left style="medium">
        <color indexed="8"/>
      </left>
      <right style="medium">
        <color indexed="8"/>
      </right>
      <top style="medium">
        <color indexed="8"/>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hair">
        <color indexed="8"/>
      </left>
      <right style="medium">
        <color indexed="8"/>
      </right>
      <top style="medium">
        <color indexed="8"/>
      </top>
      <bottom/>
      <diagonal/>
    </border>
    <border>
      <left style="medium">
        <color indexed="8"/>
      </left>
      <right style="hair">
        <color indexed="8"/>
      </right>
      <top style="medium">
        <color indexed="8"/>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65"/>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hair">
        <color indexed="8"/>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indexed="65"/>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medium">
        <color indexed="8"/>
      </left>
      <right style="thin">
        <color indexed="8"/>
      </right>
      <top style="medium">
        <color indexed="8"/>
      </top>
      <bottom/>
      <diagonal/>
    </border>
    <border>
      <left style="medium">
        <color auto="1"/>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bottom/>
      <diagonal/>
    </border>
    <border>
      <left style="thin">
        <color indexed="8"/>
      </left>
      <right style="medium">
        <color auto="1"/>
      </right>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hair">
        <color indexed="8"/>
      </left>
      <right style="thin">
        <color indexed="8"/>
      </right>
      <top style="hair">
        <color indexed="8"/>
      </top>
      <bottom style="hair">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hair">
        <color indexed="8"/>
      </bottom>
      <diagonal/>
    </border>
    <border>
      <left style="thin">
        <color auto="1"/>
      </left>
      <right style="medium">
        <color indexed="8"/>
      </right>
      <top style="medium">
        <color auto="1"/>
      </top>
      <bottom style="hair">
        <color indexed="8"/>
      </bottom>
      <diagonal/>
    </border>
    <border>
      <left style="thin">
        <color auto="1"/>
      </left>
      <right style="thin">
        <color auto="1"/>
      </right>
      <top style="medium">
        <color auto="1"/>
      </top>
      <bottom style="hair">
        <color indexed="8"/>
      </bottom>
      <diagonal/>
    </border>
    <border>
      <left style="thin">
        <color auto="1"/>
      </left>
      <right style="medium">
        <color auto="1"/>
      </right>
      <top style="medium">
        <color auto="1"/>
      </top>
      <bottom style="hair">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medium">
        <color auto="1"/>
      </right>
      <top style="thin">
        <color indexed="8"/>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s>
  <cellStyleXfs count="420">
    <xf numFmtId="0" fontId="0" fillId="0" borderId="0"/>
    <xf numFmtId="0" fontId="31" fillId="10" borderId="57" applyNumberFormat="0" applyAlignment="0" applyProtection="0"/>
    <xf numFmtId="0" fontId="32" fillId="0" borderId="58" applyNumberFormat="0" applyFill="0" applyAlignment="0" applyProtection="0"/>
    <xf numFmtId="0" fontId="33" fillId="0" borderId="59" applyNumberFormat="0" applyFill="0" applyAlignment="0" applyProtection="0"/>
    <xf numFmtId="0" fontId="11" fillId="0" borderId="0" applyNumberFormat="0" applyFill="0" applyBorder="0" applyAlignment="0" applyProtection="0"/>
    <xf numFmtId="0" fontId="20"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4" fillId="25" borderId="57"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8" fillId="58" borderId="0" applyNumberFormat="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1024">
    <xf numFmtId="0" fontId="0" fillId="0" borderId="0" xfId="0"/>
    <xf numFmtId="0" fontId="1" fillId="0" borderId="0" xfId="0" applyFont="1" applyAlignment="1">
      <alignment horizontal="center"/>
    </xf>
    <xf numFmtId="0" fontId="1" fillId="0" borderId="0" xfId="0" applyFont="1"/>
    <xf numFmtId="0" fontId="0" fillId="0" borderId="0" xfId="0" applyFont="1"/>
    <xf numFmtId="0" fontId="3" fillId="3" borderId="1" xfId="0" applyFont="1" applyFill="1" applyBorder="1" applyAlignment="1">
      <alignment horizontal="center" vertical="center"/>
    </xf>
    <xf numFmtId="0" fontId="0" fillId="0" borderId="0" xfId="0" applyBorder="1"/>
    <xf numFmtId="0" fontId="1" fillId="4" borderId="2" xfId="0" applyFont="1" applyFill="1" applyBorder="1" applyAlignment="1">
      <alignment horizontal="center" vertical="center" wrapText="1"/>
    </xf>
    <xf numFmtId="164"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4" borderId="8" xfId="0" applyNumberFormat="1" applyFont="1" applyFill="1" applyBorder="1" applyAlignment="1">
      <alignment horizontal="center"/>
    </xf>
    <xf numFmtId="164" fontId="1" fillId="4" borderId="9" xfId="0" applyNumberFormat="1" applyFont="1" applyFill="1" applyBorder="1" applyAlignment="1">
      <alignment horizontal="center"/>
    </xf>
    <xf numFmtId="164" fontId="1" fillId="5" borderId="9" xfId="0" applyNumberFormat="1" applyFont="1" applyFill="1" applyBorder="1" applyAlignment="1">
      <alignment horizontal="center"/>
    </xf>
    <xf numFmtId="0" fontId="1" fillId="5" borderId="10"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5" borderId="9" xfId="0" applyFont="1" applyFill="1" applyBorder="1" applyAlignment="1">
      <alignment horizontal="center"/>
    </xf>
    <xf numFmtId="164" fontId="1" fillId="4" borderId="11" xfId="0" applyNumberFormat="1" applyFont="1" applyFill="1" applyBorder="1" applyAlignment="1">
      <alignment horizontal="center"/>
    </xf>
    <xf numFmtId="0" fontId="5" fillId="0" borderId="0" xfId="0" applyFont="1"/>
    <xf numFmtId="0" fontId="0" fillId="0" borderId="12" xfId="0" applyBorder="1"/>
    <xf numFmtId="164" fontId="1" fillId="0" borderId="13" xfId="0" applyNumberFormat="1" applyFont="1" applyFill="1" applyBorder="1" applyAlignment="1">
      <alignment horizontal="center"/>
    </xf>
    <xf numFmtId="164" fontId="1" fillId="0" borderId="14" xfId="0" applyNumberFormat="1" applyFont="1" applyFill="1" applyBorder="1" applyAlignment="1">
      <alignment horizontal="center"/>
    </xf>
    <xf numFmtId="0" fontId="1" fillId="0" borderId="14" xfId="0" applyFont="1" applyFill="1" applyBorder="1" applyAlignment="1">
      <alignment horizontal="center"/>
    </xf>
    <xf numFmtId="0" fontId="1" fillId="0" borderId="14" xfId="0" applyFont="1" applyFill="1" applyBorder="1" applyAlignment="1">
      <alignment horizontal="center" wrapText="1"/>
    </xf>
    <xf numFmtId="2" fontId="1" fillId="0" borderId="0" xfId="0" applyNumberFormat="1" applyFont="1" applyAlignment="1">
      <alignment horizontal="center"/>
    </xf>
    <xf numFmtId="0" fontId="0" fillId="0" borderId="0" xfId="0" applyAlignment="1">
      <alignment horizontal="center"/>
    </xf>
    <xf numFmtId="0" fontId="0" fillId="0" borderId="0" xfId="0" applyAlignment="1">
      <alignment wrapText="1"/>
    </xf>
    <xf numFmtId="0" fontId="0" fillId="0" borderId="15" xfId="0" applyBorder="1"/>
    <xf numFmtId="0" fontId="0" fillId="0" borderId="16" xfId="0" applyBorder="1" applyAlignment="1">
      <alignment wrapText="1"/>
    </xf>
    <xf numFmtId="0" fontId="1" fillId="0" borderId="14" xfId="0" applyFont="1" applyFill="1" applyBorder="1"/>
    <xf numFmtId="0" fontId="1" fillId="0" borderId="14" xfId="0" applyFont="1" applyFill="1" applyBorder="1" applyAlignment="1">
      <alignment horizontal="left"/>
    </xf>
    <xf numFmtId="0" fontId="1" fillId="0" borderId="0" xfId="0" applyFont="1" applyAlignment="1">
      <alignment horizontal="center" wrapText="1"/>
    </xf>
    <xf numFmtId="0" fontId="1" fillId="4" borderId="5" xfId="0" applyFont="1" applyFill="1" applyBorder="1" applyAlignment="1">
      <alignment horizontal="center" vertical="center" wrapText="1"/>
    </xf>
    <xf numFmtId="0" fontId="1" fillId="5" borderId="17"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4" borderId="10" xfId="0" applyNumberFormat="1" applyFont="1" applyFill="1" applyBorder="1" applyAlignment="1">
      <alignment horizontal="center"/>
    </xf>
    <xf numFmtId="0" fontId="1" fillId="5" borderId="10" xfId="0" applyFont="1" applyFill="1" applyBorder="1" applyAlignment="1">
      <alignment horizontal="center" wrapText="1"/>
    </xf>
    <xf numFmtId="164" fontId="1" fillId="0" borderId="18"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6" xfId="0" applyFont="1" applyFill="1" applyBorder="1" applyAlignment="1">
      <alignment horizontal="center"/>
    </xf>
    <xf numFmtId="164" fontId="1" fillId="0" borderId="17" xfId="0" applyNumberFormat="1" applyFont="1" applyFill="1" applyBorder="1" applyAlignment="1">
      <alignment horizontal="center"/>
    </xf>
    <xf numFmtId="2" fontId="1" fillId="0" borderId="6" xfId="0" applyNumberFormat="1" applyFont="1" applyFill="1" applyBorder="1" applyAlignment="1">
      <alignment horizontal="center"/>
    </xf>
    <xf numFmtId="0" fontId="0" fillId="0" borderId="16" xfId="0" applyBorder="1"/>
    <xf numFmtId="0" fontId="0" fillId="0" borderId="19" xfId="0" applyBorder="1"/>
    <xf numFmtId="0" fontId="16" fillId="0" borderId="0" xfId="0" applyFont="1"/>
    <xf numFmtId="0" fontId="0" fillId="3" borderId="0" xfId="0" applyFont="1" applyFill="1" applyBorder="1"/>
    <xf numFmtId="0" fontId="17" fillId="0" borderId="0" xfId="0" applyFont="1"/>
    <xf numFmtId="0" fontId="18" fillId="0" borderId="0" xfId="0" applyFont="1"/>
    <xf numFmtId="0" fontId="16" fillId="0" borderId="0" xfId="0" applyFont="1" applyFill="1"/>
    <xf numFmtId="0" fontId="17" fillId="0" borderId="0" xfId="0" applyFont="1" applyFill="1"/>
    <xf numFmtId="0" fontId="5" fillId="0" borderId="0" xfId="0" applyFont="1" applyBorder="1"/>
    <xf numFmtId="0" fontId="18" fillId="0" borderId="0" xfId="0" applyFont="1" applyBorder="1"/>
    <xf numFmtId="0" fontId="19" fillId="6" borderId="0" xfId="0" applyFont="1" applyFill="1"/>
    <xf numFmtId="0" fontId="0" fillId="6" borderId="0" xfId="0" applyFill="1"/>
    <xf numFmtId="0" fontId="15" fillId="0" borderId="0" xfId="0" applyFont="1"/>
    <xf numFmtId="0" fontId="0" fillId="0" borderId="14" xfId="0" applyBorder="1" applyAlignment="1">
      <alignment horizontal="center"/>
    </xf>
    <xf numFmtId="164" fontId="1" fillId="0" borderId="14" xfId="0" applyNumberFormat="1" applyFont="1" applyFill="1" applyBorder="1" applyAlignment="1">
      <alignment horizontal="left"/>
    </xf>
    <xf numFmtId="164" fontId="1" fillId="0" borderId="14" xfId="0" applyNumberFormat="1" applyFont="1" applyFill="1" applyBorder="1" applyAlignment="1">
      <alignment horizontal="left" wrapText="1"/>
    </xf>
    <xf numFmtId="164" fontId="1" fillId="0" borderId="14" xfId="0" applyNumberFormat="1" applyFont="1" applyFill="1" applyBorder="1" applyAlignment="1">
      <alignment horizontal="center" wrapText="1"/>
    </xf>
    <xf numFmtId="0" fontId="1" fillId="7" borderId="14" xfId="0" applyFont="1" applyFill="1" applyBorder="1"/>
    <xf numFmtId="0" fontId="1" fillId="7" borderId="14" xfId="0" applyFont="1" applyFill="1" applyBorder="1" applyAlignment="1">
      <alignment horizontal="center"/>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top"/>
    </xf>
    <xf numFmtId="0" fontId="3" fillId="0" borderId="0" xfId="0" applyFont="1" applyAlignment="1">
      <alignment horizontal="left" vertical="top"/>
    </xf>
    <xf numFmtId="0" fontId="15" fillId="3" borderId="20" xfId="0" applyFont="1" applyFill="1" applyBorder="1" applyAlignment="1">
      <alignment horizontal="center" vertical="top"/>
    </xf>
    <xf numFmtId="0" fontId="0" fillId="0" borderId="21" xfId="0" applyFont="1" applyBorder="1" applyAlignment="1">
      <alignment horizontal="left" vertical="top" wrapText="1"/>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14" xfId="0" applyFont="1" applyBorder="1" applyAlignment="1">
      <alignment horizontal="left" vertical="top" wrapText="1"/>
    </xf>
    <xf numFmtId="0" fontId="0" fillId="0" borderId="14" xfId="0" applyBorder="1" applyAlignment="1">
      <alignment horizontal="center" vertical="top" wrapText="1"/>
    </xf>
    <xf numFmtId="0" fontId="0" fillId="0" borderId="14" xfId="0" applyFont="1" applyBorder="1" applyAlignment="1">
      <alignment horizontal="center" vertical="top" wrapText="1"/>
    </xf>
    <xf numFmtId="0" fontId="0" fillId="0" borderId="23" xfId="0" applyFont="1" applyBorder="1" applyAlignment="1">
      <alignment horizontal="center" vertical="top" wrapText="1"/>
    </xf>
    <xf numFmtId="0" fontId="0" fillId="0" borderId="24" xfId="0" applyBorder="1" applyAlignment="1">
      <alignment horizontal="left" vertical="top" wrapText="1"/>
    </xf>
    <xf numFmtId="0" fontId="0" fillId="0" borderId="24" xfId="0" applyBorder="1" applyAlignment="1">
      <alignment horizontal="center" vertical="top" wrapText="1"/>
    </xf>
    <xf numFmtId="0" fontId="0" fillId="0" borderId="14" xfId="0" applyBorder="1" applyAlignment="1">
      <alignment horizontal="left" vertical="top" wrapText="1"/>
    </xf>
    <xf numFmtId="0" fontId="14" fillId="0" borderId="0" xfId="0" applyFont="1" applyAlignment="1">
      <alignment horizontal="left"/>
    </xf>
    <xf numFmtId="0" fontId="14" fillId="0" borderId="0" xfId="0" applyFont="1" applyAlignment="1"/>
    <xf numFmtId="0" fontId="0" fillId="0" borderId="0" xfId="0" pivotButton="1"/>
    <xf numFmtId="0" fontId="34" fillId="0" borderId="0" xfId="0" applyFont="1" applyAlignment="1">
      <alignment horizontal="left" vertical="center" indent="2"/>
    </xf>
    <xf numFmtId="0" fontId="34" fillId="0" borderId="0" xfId="0" applyFont="1"/>
    <xf numFmtId="0" fontId="32" fillId="0" borderId="0" xfId="2" applyBorder="1"/>
    <xf numFmtId="0" fontId="35" fillId="11" borderId="0" xfId="3" applyFont="1" applyFill="1" applyBorder="1" applyAlignment="1">
      <alignment horizontal="left"/>
    </xf>
    <xf numFmtId="0" fontId="36" fillId="13" borderId="0" xfId="3" applyFont="1" applyFill="1" applyBorder="1" applyAlignment="1">
      <alignment horizontal="left"/>
    </xf>
    <xf numFmtId="0" fontId="0" fillId="0" borderId="0" xfId="0" applyNumberFormat="1"/>
    <xf numFmtId="0" fontId="0" fillId="0" borderId="26" xfId="0" applyBorder="1"/>
    <xf numFmtId="0" fontId="0" fillId="0" borderId="27" xfId="0" applyBorder="1"/>
    <xf numFmtId="0" fontId="0" fillId="0" borderId="20" xfId="0" applyBorder="1"/>
    <xf numFmtId="0" fontId="0" fillId="0" borderId="26" xfId="0" pivotButton="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26" xfId="0" applyNumberFormat="1" applyBorder="1"/>
    <xf numFmtId="0" fontId="0" fillId="0" borderId="31" xfId="0" applyNumberFormat="1" applyBorder="1"/>
    <xf numFmtId="0" fontId="0" fillId="0" borderId="20" xfId="0" applyNumberFormat="1" applyBorder="1"/>
    <xf numFmtId="0" fontId="0" fillId="0" borderId="28" xfId="0" applyNumberFormat="1" applyBorder="1"/>
    <xf numFmtId="0" fontId="0" fillId="0" borderId="32" xfId="0" applyNumberFormat="1" applyBorder="1"/>
    <xf numFmtId="0" fontId="0" fillId="0" borderId="33" xfId="0" applyNumberFormat="1" applyBorder="1"/>
    <xf numFmtId="0" fontId="0" fillId="0" borderId="34" xfId="0" applyBorder="1"/>
    <xf numFmtId="0" fontId="0" fillId="0" borderId="34" xfId="0" applyNumberFormat="1" applyBorder="1"/>
    <xf numFmtId="0" fontId="0" fillId="0" borderId="35" xfId="0" applyNumberFormat="1" applyBorder="1"/>
    <xf numFmtId="0" fontId="0" fillId="0" borderId="14" xfId="0" applyNumberFormat="1" applyBorder="1"/>
    <xf numFmtId="0" fontId="11" fillId="0" borderId="0" xfId="4"/>
    <xf numFmtId="0" fontId="37" fillId="13" borderId="0" xfId="0" applyFont="1" applyFill="1" applyAlignment="1">
      <alignment vertical="center"/>
    </xf>
    <xf numFmtId="0" fontId="0" fillId="0" borderId="0" xfId="0" quotePrefix="1"/>
    <xf numFmtId="0" fontId="0" fillId="15" borderId="0" xfId="0" applyFont="1" applyFill="1"/>
    <xf numFmtId="0" fontId="1" fillId="0" borderId="0" xfId="0" applyFont="1" applyAlignment="1">
      <alignment wrapText="1"/>
    </xf>
    <xf numFmtId="0" fontId="1" fillId="9" borderId="0" xfId="0" applyFont="1" applyFill="1" applyAlignment="1">
      <alignment wrapText="1"/>
    </xf>
    <xf numFmtId="0" fontId="5" fillId="0" borderId="0" xfId="0" applyFont="1" applyAlignment="1">
      <alignment vertical="center"/>
    </xf>
    <xf numFmtId="0" fontId="0" fillId="0" borderId="0" xfId="0" applyFont="1" applyAlignment="1">
      <alignment vertical="center"/>
    </xf>
    <xf numFmtId="0" fontId="37" fillId="0" borderId="0" xfId="0" applyFont="1" applyAlignment="1">
      <alignment vertical="center"/>
    </xf>
    <xf numFmtId="0" fontId="0" fillId="15" borderId="0" xfId="0" applyFont="1" applyFill="1" applyAlignment="1">
      <alignment vertical="center"/>
    </xf>
    <xf numFmtId="0" fontId="5" fillId="14" borderId="0" xfId="0" applyFont="1" applyFill="1" applyAlignment="1">
      <alignment vertical="center"/>
    </xf>
    <xf numFmtId="0" fontId="37" fillId="15" borderId="0" xfId="0" applyFont="1" applyFill="1" applyAlignment="1">
      <alignment vertical="center"/>
    </xf>
    <xf numFmtId="0" fontId="0" fillId="15" borderId="0" xfId="0" applyFill="1"/>
    <xf numFmtId="164" fontId="1" fillId="15" borderId="37" xfId="0" applyNumberFormat="1" applyFont="1" applyFill="1" applyBorder="1" applyAlignment="1">
      <alignment horizontal="center"/>
    </xf>
    <xf numFmtId="0" fontId="0" fillId="15" borderId="0" xfId="0" applyFill="1" applyBorder="1"/>
    <xf numFmtId="0" fontId="5" fillId="15" borderId="0" xfId="0" applyFont="1" applyFill="1"/>
    <xf numFmtId="0" fontId="5" fillId="15" borderId="0" xfId="0" applyFont="1" applyFill="1" applyAlignment="1">
      <alignment vertical="center"/>
    </xf>
    <xf numFmtId="0" fontId="8" fillId="15" borderId="0" xfId="0" applyFont="1" applyFill="1" applyAlignment="1">
      <alignment vertical="center"/>
    </xf>
    <xf numFmtId="0" fontId="7" fillId="15" borderId="0" xfId="0" applyFont="1" applyFill="1" applyAlignment="1">
      <alignment vertical="center"/>
    </xf>
    <xf numFmtId="0" fontId="0" fillId="18" borderId="0" xfId="0" applyFont="1" applyFill="1" applyAlignment="1">
      <alignment vertical="center"/>
    </xf>
    <xf numFmtId="0" fontId="0" fillId="0" borderId="0" xfId="0" applyFont="1" applyBorder="1"/>
    <xf numFmtId="0" fontId="2" fillId="0" borderId="0" xfId="0" applyFont="1" applyFill="1" applyBorder="1" applyAlignment="1">
      <alignment vertical="center"/>
    </xf>
    <xf numFmtId="0" fontId="1" fillId="15" borderId="25" xfId="0" applyFont="1" applyFill="1" applyBorder="1" applyAlignment="1">
      <alignment horizontal="center" vertical="center"/>
    </xf>
    <xf numFmtId="164" fontId="1" fillId="15" borderId="25" xfId="0" applyNumberFormat="1" applyFont="1" applyFill="1" applyBorder="1" applyAlignment="1">
      <alignment horizontal="center" vertical="center"/>
    </xf>
    <xf numFmtId="0" fontId="1" fillId="16" borderId="19" xfId="0" applyFont="1" applyFill="1" applyBorder="1" applyAlignment="1">
      <alignment wrapText="1"/>
    </xf>
    <xf numFmtId="0" fontId="1" fillId="16" borderId="19" xfId="0" applyFont="1" applyFill="1" applyBorder="1" applyAlignment="1">
      <alignment horizontal="center"/>
    </xf>
    <xf numFmtId="165" fontId="1" fillId="16" borderId="19" xfId="0" applyNumberFormat="1" applyFont="1" applyFill="1" applyBorder="1" applyAlignment="1">
      <alignment horizontal="center"/>
    </xf>
    <xf numFmtId="1" fontId="1" fillId="16" borderId="19" xfId="0" applyNumberFormat="1" applyFont="1" applyFill="1" applyBorder="1" applyAlignment="1">
      <alignment horizontal="center"/>
    </xf>
    <xf numFmtId="164" fontId="1" fillId="16" borderId="19" xfId="0" applyNumberFormat="1" applyFont="1" applyFill="1" applyBorder="1" applyAlignment="1">
      <alignment horizontal="center"/>
    </xf>
    <xf numFmtId="0" fontId="1" fillId="15" borderId="38" xfId="0" applyFont="1" applyFill="1" applyBorder="1" applyAlignment="1">
      <alignment vertical="center" wrapText="1"/>
    </xf>
    <xf numFmtId="164" fontId="1" fillId="15" borderId="39"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164" fontId="1" fillId="15" borderId="42" xfId="0" applyNumberFormat="1" applyFont="1" applyFill="1" applyBorder="1" applyAlignment="1">
      <alignment horizontal="center" vertical="center"/>
    </xf>
    <xf numFmtId="0" fontId="1" fillId="15" borderId="25" xfId="0" applyFont="1" applyFill="1" applyBorder="1" applyAlignment="1">
      <alignment vertical="center"/>
    </xf>
    <xf numFmtId="20" fontId="1" fillId="15" borderId="25" xfId="0" applyNumberFormat="1" applyFont="1" applyFill="1" applyBorder="1" applyAlignment="1">
      <alignment horizontal="center" vertical="center"/>
    </xf>
    <xf numFmtId="0" fontId="1" fillId="15" borderId="38" xfId="0" applyFont="1" applyFill="1" applyBorder="1" applyAlignment="1">
      <alignment horizontal="center" vertical="center"/>
    </xf>
    <xf numFmtId="0" fontId="1" fillId="15" borderId="39" xfId="0" applyFont="1" applyFill="1" applyBorder="1" applyAlignment="1">
      <alignment vertical="center"/>
    </xf>
    <xf numFmtId="0" fontId="1" fillId="16" borderId="40" xfId="0" applyFont="1" applyFill="1" applyBorder="1" applyAlignment="1">
      <alignment horizontal="center"/>
    </xf>
    <xf numFmtId="0" fontId="1" fillId="16" borderId="41" xfId="0" applyFont="1" applyFill="1" applyBorder="1" applyAlignment="1">
      <alignment horizontal="center"/>
    </xf>
    <xf numFmtId="2" fontId="1" fillId="16" borderId="41" xfId="0" applyNumberFormat="1" applyFont="1" applyFill="1" applyBorder="1" applyAlignment="1">
      <alignment horizontal="center"/>
    </xf>
    <xf numFmtId="166" fontId="1" fillId="16" borderId="41" xfId="0" applyNumberFormat="1" applyFont="1" applyFill="1" applyBorder="1" applyAlignment="1">
      <alignment horizontal="center"/>
    </xf>
    <xf numFmtId="164" fontId="1" fillId="16" borderId="41" xfId="0" applyNumberFormat="1" applyFont="1" applyFill="1" applyBorder="1" applyAlignment="1">
      <alignment horizontal="center"/>
    </xf>
    <xf numFmtId="0" fontId="1" fillId="16" borderId="45" xfId="0" applyFont="1" applyFill="1" applyBorder="1"/>
    <xf numFmtId="0" fontId="1" fillId="15" borderId="44" xfId="0" applyFont="1" applyFill="1" applyBorder="1" applyAlignment="1">
      <alignment horizontal="center" vertical="center"/>
    </xf>
    <xf numFmtId="2" fontId="1" fillId="15" borderId="38" xfId="0" applyNumberFormat="1" applyFont="1" applyFill="1" applyBorder="1" applyAlignment="1">
      <alignment horizontal="center" vertical="center"/>
    </xf>
    <xf numFmtId="2" fontId="1" fillId="16" borderId="40" xfId="0" applyNumberFormat="1" applyFont="1" applyFill="1" applyBorder="1" applyAlignment="1">
      <alignment horizontal="center"/>
    </xf>
    <xf numFmtId="0" fontId="1" fillId="16" borderId="41" xfId="0" applyFont="1" applyFill="1" applyBorder="1"/>
    <xf numFmtId="164" fontId="1" fillId="16" borderId="45" xfId="0" applyNumberFormat="1" applyFont="1" applyFill="1" applyBorder="1" applyAlignment="1">
      <alignment horizontal="center"/>
    </xf>
    <xf numFmtId="0" fontId="1" fillId="15" borderId="39" xfId="0" applyFont="1" applyFill="1" applyBorder="1" applyAlignment="1">
      <alignment vertical="center" wrapText="1"/>
    </xf>
    <xf numFmtId="0" fontId="27" fillId="16" borderId="45" xfId="4" applyNumberFormat="1" applyFont="1" applyFill="1" applyBorder="1" applyAlignment="1" applyProtection="1">
      <alignment wrapText="1"/>
    </xf>
    <xf numFmtId="0" fontId="1" fillId="19" borderId="25" xfId="0" applyFont="1" applyFill="1" applyBorder="1"/>
    <xf numFmtId="0" fontId="1" fillId="19" borderId="25" xfId="0" applyFont="1" applyFill="1" applyBorder="1" applyAlignment="1">
      <alignment horizontal="center"/>
    </xf>
    <xf numFmtId="165" fontId="1" fillId="19" borderId="25" xfId="0" applyNumberFormat="1" applyFont="1" applyFill="1" applyBorder="1"/>
    <xf numFmtId="2" fontId="1" fillId="19" borderId="25" xfId="0" applyNumberFormat="1" applyFont="1" applyFill="1" applyBorder="1" applyAlignment="1">
      <alignment horizontal="center"/>
    </xf>
    <xf numFmtId="0" fontId="1" fillId="19" borderId="25" xfId="5" applyFont="1" applyFill="1" applyBorder="1"/>
    <xf numFmtId="0" fontId="1" fillId="19" borderId="25" xfId="5" applyFont="1" applyFill="1" applyBorder="1" applyAlignment="1">
      <alignment horizontal="center"/>
    </xf>
    <xf numFmtId="165" fontId="1" fillId="19" borderId="25" xfId="5" applyNumberFormat="1" applyFont="1" applyFill="1" applyBorder="1" applyAlignment="1">
      <alignment horizontal="center"/>
    </xf>
    <xf numFmtId="0" fontId="20" fillId="19" borderId="25" xfId="5" applyFont="1" applyFill="1" applyBorder="1"/>
    <xf numFmtId="0" fontId="20" fillId="19" borderId="25" xfId="0" applyFont="1" applyFill="1" applyBorder="1"/>
    <xf numFmtId="1" fontId="1" fillId="19" borderId="25" xfId="5" applyNumberFormat="1" applyFont="1" applyFill="1" applyBorder="1" applyAlignment="1">
      <alignment horizontal="center"/>
    </xf>
    <xf numFmtId="2" fontId="1" fillId="19" borderId="25" xfId="5" applyNumberFormat="1" applyFont="1" applyFill="1" applyBorder="1" applyAlignment="1">
      <alignment horizontal="center"/>
    </xf>
    <xf numFmtId="20" fontId="1" fillId="19" borderId="25" xfId="5" applyNumberFormat="1" applyFont="1" applyFill="1" applyBorder="1" applyAlignment="1">
      <alignment horizontal="center"/>
    </xf>
    <xf numFmtId="164" fontId="1" fillId="19" borderId="25" xfId="5" applyNumberFormat="1" applyFont="1" applyFill="1" applyBorder="1" applyAlignment="1">
      <alignment horizontal="center"/>
    </xf>
    <xf numFmtId="0" fontId="1" fillId="19" borderId="25" xfId="5" applyFont="1" applyFill="1" applyBorder="1" applyAlignment="1">
      <alignment horizontal="center" wrapText="1"/>
    </xf>
    <xf numFmtId="0" fontId="1" fillId="15" borderId="25" xfId="0" applyFont="1" applyFill="1" applyBorder="1"/>
    <xf numFmtId="0" fontId="1" fillId="15" borderId="25" xfId="0" applyFont="1" applyFill="1" applyBorder="1" applyAlignment="1">
      <alignment horizontal="center"/>
    </xf>
    <xf numFmtId="165" fontId="1" fillId="15" borderId="25" xfId="0" applyNumberFormat="1" applyFont="1" applyFill="1" applyBorder="1" applyAlignment="1">
      <alignment horizontal="center"/>
    </xf>
    <xf numFmtId="165" fontId="1" fillId="15" borderId="25" xfId="0" applyNumberFormat="1" applyFont="1" applyFill="1" applyBorder="1"/>
    <xf numFmtId="164" fontId="1" fillId="15" borderId="25" xfId="0" applyNumberFormat="1" applyFont="1" applyFill="1" applyBorder="1" applyAlignment="1">
      <alignment horizontal="center"/>
    </xf>
    <xf numFmtId="2" fontId="1" fillId="15" borderId="25" xfId="0" applyNumberFormat="1" applyFont="1" applyFill="1" applyBorder="1" applyAlignment="1">
      <alignment horizontal="center"/>
    </xf>
    <xf numFmtId="172" fontId="30" fillId="15" borderId="25" xfId="0" applyNumberFormat="1" applyFont="1" applyFill="1" applyBorder="1" applyAlignment="1">
      <alignment horizontal="center"/>
    </xf>
    <xf numFmtId="20" fontId="1" fillId="15" borderId="25" xfId="0" applyNumberFormat="1" applyFont="1" applyFill="1" applyBorder="1" applyAlignment="1">
      <alignment horizontal="center"/>
    </xf>
    <xf numFmtId="0" fontId="20" fillId="15" borderId="25" xfId="0" applyFont="1" applyFill="1" applyBorder="1"/>
    <xf numFmtId="0" fontId="20" fillId="15" borderId="25" xfId="0" applyFont="1" applyFill="1" applyBorder="1" applyAlignment="1">
      <alignment wrapText="1"/>
    </xf>
    <xf numFmtId="0" fontId="1" fillId="19" borderId="25" xfId="0" applyFont="1" applyFill="1" applyBorder="1" applyAlignment="1">
      <alignment horizontal="center" vertical="center"/>
    </xf>
    <xf numFmtId="0" fontId="1" fillId="19" borderId="25" xfId="0" applyFont="1" applyFill="1" applyBorder="1" applyAlignment="1">
      <alignment horizontal="left" vertical="center" wrapText="1"/>
    </xf>
    <xf numFmtId="166" fontId="1" fillId="15" borderId="25" xfId="0" applyNumberFormat="1" applyFont="1" applyFill="1" applyBorder="1" applyAlignment="1">
      <alignment horizontal="center"/>
    </xf>
    <xf numFmtId="164" fontId="1" fillId="15" borderId="25" xfId="0" applyNumberFormat="1" applyFont="1" applyFill="1" applyBorder="1" applyAlignment="1"/>
    <xf numFmtId="165" fontId="1" fillId="19" borderId="25" xfId="0" applyNumberFormat="1" applyFont="1" applyFill="1" applyBorder="1" applyAlignment="1">
      <alignment horizontal="center"/>
    </xf>
    <xf numFmtId="166" fontId="1" fillId="19" borderId="25" xfId="0" applyNumberFormat="1" applyFont="1" applyFill="1" applyBorder="1" applyAlignment="1">
      <alignment horizontal="center"/>
    </xf>
    <xf numFmtId="20" fontId="1" fillId="19" borderId="25" xfId="0" applyNumberFormat="1" applyFont="1" applyFill="1" applyBorder="1" applyAlignment="1">
      <alignment horizontal="center"/>
    </xf>
    <xf numFmtId="164" fontId="1" fillId="19" borderId="25" xfId="0" applyNumberFormat="1" applyFont="1" applyFill="1" applyBorder="1" applyAlignment="1">
      <alignment horizontal="center"/>
    </xf>
    <xf numFmtId="0" fontId="1" fillId="19" borderId="25" xfId="0" applyFont="1" applyFill="1" applyBorder="1" applyAlignment="1">
      <alignment horizontal="center" wrapText="1"/>
    </xf>
    <xf numFmtId="0" fontId="1" fillId="19" borderId="25" xfId="0" applyFont="1" applyFill="1" applyBorder="1" applyAlignment="1">
      <alignment wrapText="1"/>
    </xf>
    <xf numFmtId="165" fontId="1" fillId="15" borderId="25" xfId="0" applyNumberFormat="1" applyFont="1" applyFill="1" applyBorder="1" applyAlignment="1">
      <alignment horizontal="right"/>
    </xf>
    <xf numFmtId="164" fontId="1" fillId="15" borderId="25" xfId="0" applyNumberFormat="1" applyFont="1" applyFill="1" applyBorder="1" applyAlignment="1">
      <alignment horizontal="center" wrapText="1"/>
    </xf>
    <xf numFmtId="0" fontId="1" fillId="15" borderId="25" xfId="0" applyFont="1" applyFill="1" applyBorder="1" applyAlignment="1">
      <alignment horizontal="center" wrapText="1"/>
    </xf>
    <xf numFmtId="173" fontId="1" fillId="15" borderId="25" xfId="0" applyNumberFormat="1" applyFont="1" applyFill="1" applyBorder="1" applyAlignment="1">
      <alignment horizontal="center"/>
    </xf>
    <xf numFmtId="0" fontId="1" fillId="18" borderId="0" xfId="0" applyFont="1" applyFill="1" applyAlignment="1">
      <alignment wrapText="1"/>
    </xf>
    <xf numFmtId="0" fontId="38" fillId="15" borderId="0" xfId="0" applyFont="1" applyFill="1"/>
    <xf numFmtId="0" fontId="0" fillId="0" borderId="0" xfId="0" applyAlignment="1">
      <alignment horizontal="left"/>
    </xf>
    <xf numFmtId="164" fontId="1" fillId="15" borderId="0" xfId="0" applyNumberFormat="1" applyFont="1" applyFill="1" applyBorder="1" applyAlignment="1">
      <alignment horizontal="center"/>
    </xf>
    <xf numFmtId="0" fontId="0" fillId="0" borderId="56" xfId="0" applyBorder="1"/>
    <xf numFmtId="164" fontId="3" fillId="20" borderId="0" xfId="0" applyNumberFormat="1" applyFont="1" applyFill="1" applyBorder="1" applyAlignment="1">
      <alignment horizontal="center" vertical="center"/>
    </xf>
    <xf numFmtId="164" fontId="3" fillId="21" borderId="0" xfId="0" applyNumberFormat="1" applyFont="1" applyFill="1" applyBorder="1" applyAlignment="1">
      <alignment horizontal="center" vertical="center"/>
    </xf>
    <xf numFmtId="0" fontId="3" fillId="20" borderId="0" xfId="0" applyFont="1" applyFill="1" applyBorder="1" applyAlignment="1">
      <alignment horizontal="center" vertical="center"/>
    </xf>
    <xf numFmtId="0" fontId="4" fillId="20" borderId="0" xfId="0" applyFont="1" applyFill="1" applyBorder="1" applyAlignment="1">
      <alignment horizontal="center" vertical="center"/>
    </xf>
    <xf numFmtId="0" fontId="40" fillId="11" borderId="0" xfId="0" applyFont="1" applyFill="1"/>
    <xf numFmtId="175" fontId="1" fillId="15" borderId="25" xfId="0" applyNumberFormat="1" applyFont="1" applyFill="1" applyBorder="1" applyAlignment="1">
      <alignment horizontal="center" vertical="center"/>
    </xf>
    <xf numFmtId="49" fontId="0" fillId="0" borderId="0" xfId="0" applyNumberFormat="1" applyAlignment="1"/>
    <xf numFmtId="0" fontId="0" fillId="0" borderId="0" xfId="0" applyAlignment="1">
      <alignment vertical="center" wrapText="1"/>
    </xf>
    <xf numFmtId="175"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43" fillId="22" borderId="48" xfId="0" applyFont="1" applyFill="1" applyBorder="1" applyAlignment="1">
      <alignment vertical="center" wrapText="1"/>
    </xf>
    <xf numFmtId="164" fontId="43" fillId="22" borderId="49" xfId="0" applyNumberFormat="1" applyFont="1" applyFill="1" applyBorder="1" applyAlignment="1">
      <alignment vertical="center" wrapText="1"/>
    </xf>
    <xf numFmtId="0" fontId="43" fillId="22" borderId="49" xfId="0" applyFont="1" applyFill="1" applyBorder="1" applyAlignment="1">
      <alignment horizontal="center" vertical="center" wrapText="1"/>
    </xf>
    <xf numFmtId="164" fontId="43" fillId="24" borderId="48" xfId="0" applyNumberFormat="1" applyFont="1" applyFill="1" applyBorder="1" applyAlignment="1">
      <alignment horizontal="center" vertical="center" wrapText="1"/>
    </xf>
    <xf numFmtId="0" fontId="42" fillId="17" borderId="0" xfId="0" applyFont="1" applyFill="1" applyAlignment="1">
      <alignment horizontal="center" vertical="center" wrapText="1"/>
    </xf>
    <xf numFmtId="0" fontId="44" fillId="25" borderId="57" xfId="54"/>
    <xf numFmtId="0" fontId="45" fillId="25" borderId="57" xfId="54" applyFont="1"/>
    <xf numFmtId="1" fontId="14" fillId="0" borderId="0" xfId="0" applyNumberFormat="1" applyFont="1" applyAlignment="1"/>
    <xf numFmtId="1" fontId="1" fillId="0" borderId="0" xfId="0" applyNumberFormat="1" applyFont="1" applyAlignment="1">
      <alignment horizontal="center"/>
    </xf>
    <xf numFmtId="1" fontId="3" fillId="20" borderId="0" xfId="0" applyNumberFormat="1" applyFont="1" applyFill="1" applyBorder="1" applyAlignment="1">
      <alignment horizontal="center" vertical="center"/>
    </xf>
    <xf numFmtId="0" fontId="0" fillId="0" borderId="62" xfId="0" applyBorder="1" applyAlignment="1">
      <alignment horizontal="left" vertical="top" wrapText="1"/>
    </xf>
    <xf numFmtId="0" fontId="0" fillId="0" borderId="62" xfId="0" applyBorder="1" applyAlignment="1">
      <alignment horizontal="center" vertical="top" wrapText="1"/>
    </xf>
    <xf numFmtId="0" fontId="0" fillId="0" borderId="62" xfId="0" applyFont="1" applyBorder="1" applyAlignment="1">
      <alignment horizontal="center" vertical="top" wrapText="1"/>
    </xf>
    <xf numFmtId="0" fontId="0" fillId="0" borderId="63" xfId="0" applyFont="1" applyBorder="1" applyAlignment="1">
      <alignment horizontal="center" vertical="top" wrapText="1"/>
    </xf>
    <xf numFmtId="0" fontId="0" fillId="0" borderId="65" xfId="0" applyFont="1" applyBorder="1" applyAlignment="1">
      <alignment horizontal="center" vertical="top" wrapText="1"/>
    </xf>
    <xf numFmtId="0" fontId="0" fillId="0" borderId="0" xfId="0" applyBorder="1" applyAlignment="1">
      <alignment horizontal="center" vertical="top"/>
    </xf>
    <xf numFmtId="0" fontId="0" fillId="0" borderId="66" xfId="0" applyFont="1" applyBorder="1" applyAlignment="1">
      <alignment horizontal="center" vertical="top" wrapText="1"/>
    </xf>
    <xf numFmtId="0" fontId="0" fillId="0" borderId="68" xfId="0" applyBorder="1" applyAlignment="1">
      <alignment horizontal="left" vertical="top" wrapText="1"/>
    </xf>
    <xf numFmtId="0" fontId="0" fillId="0" borderId="68" xfId="0" applyBorder="1" applyAlignment="1">
      <alignment horizontal="center" vertical="top" wrapText="1"/>
    </xf>
    <xf numFmtId="0" fontId="0" fillId="0" borderId="68" xfId="0" applyFont="1" applyBorder="1" applyAlignment="1">
      <alignment horizontal="center" vertical="top" wrapText="1"/>
    </xf>
    <xf numFmtId="0" fontId="0" fillId="0" borderId="69" xfId="0" applyFont="1" applyBorder="1" applyAlignment="1">
      <alignment horizontal="center" vertical="top" wrapText="1"/>
    </xf>
    <xf numFmtId="175" fontId="1" fillId="15" borderId="25" xfId="0" applyNumberFormat="1" applyFont="1" applyFill="1" applyBorder="1" applyAlignment="1">
      <alignment horizontal="center" vertical="center" wrapText="1"/>
    </xf>
    <xf numFmtId="1" fontId="1" fillId="15" borderId="25" xfId="5" applyNumberFormat="1" applyFont="1" applyFill="1" applyBorder="1" applyAlignment="1">
      <alignment horizontal="center" vertical="center"/>
    </xf>
    <xf numFmtId="0" fontId="1" fillId="15" borderId="42" xfId="0" applyFont="1" applyFill="1" applyBorder="1" applyAlignment="1">
      <alignment horizontal="center" vertical="center"/>
    </xf>
    <xf numFmtId="2" fontId="1" fillId="15" borderId="25" xfId="0" applyNumberFormat="1" applyFont="1" applyFill="1" applyBorder="1" applyAlignment="1">
      <alignment horizontal="center" vertical="center"/>
    </xf>
    <xf numFmtId="2" fontId="1" fillId="15" borderId="39" xfId="0" applyNumberFormat="1" applyFont="1" applyFill="1" applyBorder="1" applyAlignment="1">
      <alignment horizontal="center" vertical="center"/>
    </xf>
    <xf numFmtId="1" fontId="1" fillId="15" borderId="25" xfId="0" applyNumberFormat="1" applyFont="1" applyFill="1" applyBorder="1" applyAlignment="1">
      <alignment horizontal="center" vertical="center"/>
    </xf>
    <xf numFmtId="0" fontId="1" fillId="15" borderId="44" xfId="0" applyFont="1" applyFill="1" applyBorder="1" applyAlignment="1">
      <alignment horizontal="center" vertical="center" wrapText="1"/>
    </xf>
    <xf numFmtId="175" fontId="1" fillId="15" borderId="25" xfId="0" quotePrefix="1" applyNumberFormat="1" applyFont="1" applyFill="1" applyBorder="1" applyAlignment="1">
      <alignment horizontal="center" vertical="center"/>
    </xf>
    <xf numFmtId="164" fontId="1" fillId="15" borderId="25" xfId="0" applyNumberFormat="1" applyFont="1" applyFill="1" applyBorder="1" applyAlignment="1">
      <alignment horizontal="center" vertical="center" wrapText="1"/>
    </xf>
    <xf numFmtId="2" fontId="1" fillId="15" borderId="25" xfId="0" applyNumberFormat="1" applyFont="1" applyFill="1" applyBorder="1" applyAlignment="1">
      <alignment horizontal="center" vertical="center" wrapText="1"/>
    </xf>
    <xf numFmtId="2" fontId="1" fillId="15" borderId="39" xfId="0" applyNumberFormat="1" applyFont="1" applyFill="1" applyBorder="1" applyAlignment="1">
      <alignment horizontal="left" vertical="center" wrapText="1"/>
    </xf>
    <xf numFmtId="1" fontId="1" fillId="15" borderId="25" xfId="0" quotePrefix="1" applyNumberFormat="1" applyFont="1" applyFill="1" applyBorder="1" applyAlignment="1">
      <alignment horizontal="center" vertical="center"/>
    </xf>
    <xf numFmtId="166" fontId="1" fillId="15" borderId="25" xfId="0" applyNumberFormat="1" applyFont="1" applyFill="1" applyBorder="1" applyAlignment="1">
      <alignment horizontal="center" vertical="center"/>
    </xf>
    <xf numFmtId="0" fontId="1" fillId="15" borderId="25" xfId="0" applyNumberFormat="1" applyFont="1" applyFill="1" applyBorder="1" applyAlignment="1">
      <alignment horizontal="center" vertical="center"/>
    </xf>
    <xf numFmtId="2" fontId="6" fillId="15" borderId="25" xfId="0" applyNumberFormat="1" applyFont="1" applyFill="1" applyBorder="1" applyAlignment="1">
      <alignment horizontal="center" vertical="center"/>
    </xf>
    <xf numFmtId="166" fontId="6" fillId="15" borderId="25" xfId="0" applyNumberFormat="1" applyFont="1" applyFill="1" applyBorder="1" applyAlignment="1">
      <alignment horizontal="center" vertical="center"/>
    </xf>
    <xf numFmtId="0" fontId="1" fillId="15" borderId="39" xfId="0" applyFont="1" applyFill="1" applyBorder="1" applyAlignment="1">
      <alignment horizontal="left" vertical="center" wrapText="1"/>
    </xf>
    <xf numFmtId="1" fontId="1" fillId="15" borderId="42" xfId="0" applyNumberFormat="1" applyFont="1" applyFill="1" applyBorder="1" applyAlignment="1">
      <alignment horizontal="center" vertical="center"/>
    </xf>
    <xf numFmtId="49" fontId="1" fillId="15" borderId="39" xfId="0" applyNumberFormat="1" applyFont="1" applyFill="1" applyBorder="1" applyAlignment="1">
      <alignment horizontal="left" vertical="center" wrapText="1"/>
    </xf>
    <xf numFmtId="164" fontId="1" fillId="15" borderId="38" xfId="0" applyNumberFormat="1" applyFont="1" applyFill="1" applyBorder="1" applyAlignment="1">
      <alignment horizontal="left" vertical="center" wrapText="1"/>
    </xf>
    <xf numFmtId="0" fontId="1" fillId="15" borderId="38" xfId="0" applyFont="1" applyFill="1" applyBorder="1" applyAlignment="1">
      <alignment horizontal="center" vertical="center" wrapText="1"/>
    </xf>
    <xf numFmtId="0" fontId="1" fillId="15" borderId="25" xfId="0" applyFont="1" applyFill="1" applyBorder="1" applyAlignment="1">
      <alignment horizontal="center" vertical="center" wrapText="1"/>
    </xf>
    <xf numFmtId="164" fontId="1" fillId="15" borderId="44" xfId="0" applyNumberFormat="1" applyFont="1" applyFill="1" applyBorder="1" applyAlignment="1">
      <alignment horizontal="center" vertical="center"/>
    </xf>
    <xf numFmtId="164" fontId="1" fillId="15" borderId="38" xfId="0" applyNumberFormat="1" applyFont="1" applyFill="1" applyBorder="1" applyAlignment="1">
      <alignment horizontal="center" vertical="center"/>
    </xf>
    <xf numFmtId="165" fontId="1" fillId="15" borderId="39" xfId="0" applyNumberFormat="1" applyFont="1" applyFill="1" applyBorder="1" applyAlignment="1">
      <alignment vertical="center" wrapText="1"/>
    </xf>
    <xf numFmtId="20" fontId="1" fillId="15" borderId="25" xfId="0" applyNumberFormat="1" applyFont="1" applyFill="1" applyBorder="1" applyAlignment="1">
      <alignment horizontal="center" vertical="center" wrapText="1"/>
    </xf>
    <xf numFmtId="17" fontId="1" fillId="15" borderId="25" xfId="0" applyNumberFormat="1" applyFont="1" applyFill="1" applyBorder="1" applyAlignment="1">
      <alignment horizontal="center" vertical="center"/>
    </xf>
    <xf numFmtId="0" fontId="1" fillId="15" borderId="44" xfId="0" applyFont="1" applyFill="1" applyBorder="1" applyAlignment="1">
      <alignment vertical="center" wrapText="1"/>
    </xf>
    <xf numFmtId="165" fontId="1" fillId="15" borderId="25" xfId="0" applyNumberFormat="1" applyFont="1" applyFill="1" applyBorder="1" applyAlignment="1">
      <alignment horizontal="center" vertical="center"/>
    </xf>
    <xf numFmtId="0" fontId="1" fillId="15" borderId="38" xfId="0" applyFont="1" applyFill="1" applyBorder="1" applyAlignment="1">
      <alignment horizontal="left" vertical="center" wrapText="1"/>
    </xf>
    <xf numFmtId="0" fontId="1" fillId="15" borderId="39" xfId="0" applyFont="1" applyFill="1" applyBorder="1" applyAlignment="1">
      <alignment horizontal="center" vertical="center"/>
    </xf>
    <xf numFmtId="175" fontId="1" fillId="15" borderId="25" xfId="0" quotePrefix="1" applyNumberFormat="1" applyFont="1" applyFill="1" applyBorder="1" applyAlignment="1">
      <alignment horizontal="center" vertical="center" wrapText="1"/>
    </xf>
    <xf numFmtId="1" fontId="1" fillId="15" borderId="25" xfId="0" applyNumberFormat="1" applyFont="1" applyFill="1" applyBorder="1" applyAlignment="1">
      <alignment horizontal="center" vertical="center" wrapText="1"/>
    </xf>
    <xf numFmtId="0" fontId="1" fillId="15" borderId="42" xfId="0" applyFont="1" applyFill="1" applyBorder="1" applyAlignment="1">
      <alignment horizontal="center" vertical="center" wrapText="1"/>
    </xf>
    <xf numFmtId="0" fontId="1" fillId="15" borderId="25" xfId="0" applyFont="1" applyFill="1" applyBorder="1" applyAlignment="1">
      <alignment vertical="center" wrapText="1"/>
    </xf>
    <xf numFmtId="0" fontId="1" fillId="15" borderId="25" xfId="0" applyNumberFormat="1" applyFont="1" applyFill="1" applyBorder="1" applyAlignment="1">
      <alignment horizontal="center" vertical="center" wrapText="1"/>
    </xf>
    <xf numFmtId="2" fontId="1" fillId="15" borderId="39" xfId="0" applyNumberFormat="1" applyFont="1" applyFill="1" applyBorder="1" applyAlignment="1">
      <alignment horizontal="center" vertical="center" wrapText="1"/>
    </xf>
    <xf numFmtId="1" fontId="1" fillId="15" borderId="38" xfId="0" applyNumberFormat="1" applyFont="1" applyFill="1" applyBorder="1" applyAlignment="1">
      <alignment horizontal="center" vertical="center" wrapText="1"/>
    </xf>
    <xf numFmtId="16" fontId="1" fillId="15" borderId="25" xfId="0" applyNumberFormat="1" applyFont="1" applyFill="1" applyBorder="1" applyAlignment="1">
      <alignment horizontal="center" vertical="center" wrapText="1"/>
    </xf>
    <xf numFmtId="1" fontId="2" fillId="15" borderId="42" xfId="0" applyNumberFormat="1" applyFont="1" applyFill="1" applyBorder="1" applyAlignment="1">
      <alignment horizontal="center" vertical="center"/>
    </xf>
    <xf numFmtId="0" fontId="1" fillId="18" borderId="38" xfId="5" applyFont="1" applyFill="1" applyBorder="1" applyAlignment="1">
      <alignment horizontal="center" vertical="center"/>
    </xf>
    <xf numFmtId="0" fontId="1" fillId="18" borderId="25" xfId="5" applyFont="1" applyFill="1" applyBorder="1" applyAlignment="1">
      <alignment horizontal="center" vertical="center"/>
    </xf>
    <xf numFmtId="2" fontId="1" fillId="15" borderId="38" xfId="5" applyNumberFormat="1" applyFont="1" applyFill="1" applyBorder="1" applyAlignment="1">
      <alignment horizontal="center" vertical="center"/>
    </xf>
    <xf numFmtId="0" fontId="1" fillId="15" borderId="25" xfId="5" applyFont="1" applyFill="1" applyBorder="1" applyAlignment="1">
      <alignment horizontal="center" vertical="center"/>
    </xf>
    <xf numFmtId="164" fontId="1" fillId="15" borderId="25" xfId="5" applyNumberFormat="1" applyFont="1" applyFill="1" applyBorder="1" applyAlignment="1">
      <alignment horizontal="center" vertical="center"/>
    </xf>
    <xf numFmtId="164" fontId="2" fillId="15" borderId="25" xfId="5" applyNumberFormat="1" applyFont="1" applyFill="1" applyBorder="1" applyAlignment="1">
      <alignment horizontal="center" vertical="center"/>
    </xf>
    <xf numFmtId="0" fontId="2" fillId="15" borderId="25" xfId="5" applyFont="1" applyFill="1" applyBorder="1" applyAlignment="1">
      <alignment vertical="center"/>
    </xf>
    <xf numFmtId="164" fontId="2" fillId="15" borderId="39" xfId="5" applyNumberFormat="1" applyFont="1" applyFill="1" applyBorder="1" applyAlignment="1">
      <alignment horizontal="center" vertical="center"/>
    </xf>
    <xf numFmtId="164" fontId="1" fillId="15" borderId="39" xfId="0" applyNumberFormat="1" applyFont="1" applyFill="1" applyBorder="1" applyAlignment="1">
      <alignment horizontal="center" vertical="center" wrapText="1"/>
    </xf>
    <xf numFmtId="0" fontId="10" fillId="15" borderId="38" xfId="0" applyFont="1" applyFill="1" applyBorder="1" applyAlignment="1">
      <alignment vertical="center" wrapText="1"/>
    </xf>
    <xf numFmtId="0" fontId="10" fillId="15" borderId="25" xfId="0" applyFont="1" applyFill="1" applyBorder="1" applyAlignment="1">
      <alignment horizontal="center" vertical="center"/>
    </xf>
    <xf numFmtId="175" fontId="10" fillId="15" borderId="25" xfId="0" applyNumberFormat="1" applyFont="1" applyFill="1" applyBorder="1" applyAlignment="1">
      <alignment horizontal="center" vertical="center"/>
    </xf>
    <xf numFmtId="0" fontId="10" fillId="15" borderId="42" xfId="0" applyFont="1" applyFill="1" applyBorder="1" applyAlignment="1">
      <alignment horizontal="center" vertical="center"/>
    </xf>
    <xf numFmtId="0" fontId="10" fillId="15" borderId="38" xfId="0" applyFont="1" applyFill="1" applyBorder="1" applyAlignment="1">
      <alignment horizontal="center" vertical="center"/>
    </xf>
    <xf numFmtId="0" fontId="10" fillId="15" borderId="25" xfId="0" applyFont="1" applyFill="1" applyBorder="1" applyAlignment="1">
      <alignment vertical="center"/>
    </xf>
    <xf numFmtId="2" fontId="10" fillId="15" borderId="25" xfId="0" applyNumberFormat="1" applyFont="1" applyFill="1" applyBorder="1" applyAlignment="1">
      <alignment horizontal="center" vertical="center"/>
    </xf>
    <xf numFmtId="164" fontId="10" fillId="15" borderId="25" xfId="0" applyNumberFormat="1" applyFont="1" applyFill="1" applyBorder="1" applyAlignment="1">
      <alignment horizontal="center" vertical="center"/>
    </xf>
    <xf numFmtId="2" fontId="10" fillId="15" borderId="39" xfId="0" applyNumberFormat="1" applyFont="1" applyFill="1" applyBorder="1" applyAlignment="1">
      <alignment horizontal="center" vertical="center"/>
    </xf>
    <xf numFmtId="2" fontId="10" fillId="15" borderId="38" xfId="0" applyNumberFormat="1" applyFont="1" applyFill="1" applyBorder="1" applyAlignment="1">
      <alignment horizontal="center" vertical="center"/>
    </xf>
    <xf numFmtId="0" fontId="10" fillId="15" borderId="39" xfId="0" applyFont="1" applyFill="1" applyBorder="1" applyAlignment="1">
      <alignment vertical="center"/>
    </xf>
    <xf numFmtId="165" fontId="10" fillId="15" borderId="25" xfId="0" applyNumberFormat="1" applyFont="1" applyFill="1" applyBorder="1" applyAlignment="1">
      <alignment horizontal="center" vertical="center"/>
    </xf>
    <xf numFmtId="0" fontId="10" fillId="15" borderId="39" xfId="0" applyFont="1" applyFill="1" applyBorder="1" applyAlignment="1">
      <alignment vertical="center" wrapText="1"/>
    </xf>
    <xf numFmtId="0" fontId="27" fillId="15" borderId="39" xfId="4" applyNumberFormat="1" applyFont="1" applyFill="1" applyBorder="1" applyAlignment="1" applyProtection="1">
      <alignment vertical="center" wrapText="1"/>
    </xf>
    <xf numFmtId="167" fontId="1" fillId="15" borderId="25" xfId="0" applyNumberFormat="1" applyFont="1" applyFill="1" applyBorder="1" applyAlignment="1">
      <alignment horizontal="center" vertical="center"/>
    </xf>
    <xf numFmtId="1" fontId="10" fillId="15" borderId="25" xfId="0" applyNumberFormat="1" applyFont="1" applyFill="1" applyBorder="1" applyAlignment="1">
      <alignment horizontal="center" vertical="center"/>
    </xf>
    <xf numFmtId="0" fontId="2" fillId="15" borderId="25" xfId="0" applyFont="1" applyFill="1" applyBorder="1" applyAlignment="1">
      <alignment vertical="center"/>
    </xf>
    <xf numFmtId="166" fontId="10" fillId="15" borderId="25" xfId="0" applyNumberFormat="1" applyFont="1" applyFill="1" applyBorder="1" applyAlignment="1">
      <alignment horizontal="center" vertical="center"/>
    </xf>
    <xf numFmtId="20" fontId="10" fillId="15" borderId="25" xfId="0" applyNumberFormat="1" applyFont="1" applyFill="1" applyBorder="1" applyAlignment="1">
      <alignment horizontal="center" vertical="center"/>
    </xf>
    <xf numFmtId="2" fontId="10" fillId="15" borderId="38" xfId="0" applyNumberFormat="1" applyFont="1" applyFill="1" applyBorder="1" applyAlignment="1">
      <alignment horizontal="center" vertical="center" wrapText="1"/>
    </xf>
    <xf numFmtId="164" fontId="10" fillId="15" borderId="39" xfId="0" applyNumberFormat="1" applyFont="1" applyFill="1" applyBorder="1" applyAlignment="1">
      <alignment horizontal="center" vertical="center"/>
    </xf>
    <xf numFmtId="49" fontId="6" fillId="15" borderId="39" xfId="0" applyNumberFormat="1" applyFont="1" applyFill="1" applyBorder="1" applyAlignment="1">
      <alignment horizontal="center" vertical="center" wrapText="1"/>
    </xf>
    <xf numFmtId="1" fontId="10" fillId="15" borderId="42" xfId="0" applyNumberFormat="1" applyFont="1" applyFill="1" applyBorder="1" applyAlignment="1">
      <alignment horizontal="center" vertical="center"/>
    </xf>
    <xf numFmtId="2" fontId="2" fillId="15" borderId="25" xfId="0" applyNumberFormat="1" applyFont="1" applyFill="1" applyBorder="1" applyAlignment="1">
      <alignment horizontal="center" vertical="center"/>
    </xf>
    <xf numFmtId="20" fontId="2" fillId="15" borderId="25" xfId="0" applyNumberFormat="1" applyFont="1" applyFill="1" applyBorder="1" applyAlignment="1">
      <alignment horizontal="center" vertical="center"/>
    </xf>
    <xf numFmtId="2" fontId="2" fillId="15" borderId="39" xfId="0" applyNumberFormat="1" applyFont="1" applyFill="1" applyBorder="1" applyAlignment="1">
      <alignment horizontal="center" vertical="center"/>
    </xf>
    <xf numFmtId="0" fontId="2" fillId="15" borderId="25" xfId="0" applyFont="1" applyFill="1" applyBorder="1" applyAlignment="1">
      <alignment horizontal="center" vertical="center"/>
    </xf>
    <xf numFmtId="164" fontId="2" fillId="15" borderId="25" xfId="0" applyNumberFormat="1" applyFont="1" applyFill="1" applyBorder="1" applyAlignment="1">
      <alignment horizontal="center" vertical="center"/>
    </xf>
    <xf numFmtId="0" fontId="2" fillId="15" borderId="39" xfId="0" applyFont="1" applyFill="1" applyBorder="1" applyAlignment="1">
      <alignment vertical="center"/>
    </xf>
    <xf numFmtId="0" fontId="1" fillId="15" borderId="46" xfId="0" applyFont="1" applyFill="1" applyBorder="1"/>
    <xf numFmtId="175" fontId="1" fillId="15" borderId="25" xfId="0" applyNumberFormat="1" applyFont="1" applyFill="1" applyBorder="1" applyAlignment="1">
      <alignment horizontal="center"/>
    </xf>
    <xf numFmtId="1" fontId="1" fillId="15" borderId="25" xfId="0" applyNumberFormat="1" applyFont="1" applyFill="1" applyBorder="1" applyAlignment="1">
      <alignment horizontal="center"/>
    </xf>
    <xf numFmtId="0" fontId="1" fillId="15" borderId="47" xfId="0" applyFont="1" applyFill="1" applyBorder="1" applyAlignment="1">
      <alignment horizontal="center"/>
    </xf>
    <xf numFmtId="0" fontId="1" fillId="15" borderId="46" xfId="0" applyFont="1" applyFill="1" applyBorder="1" applyAlignment="1">
      <alignment horizontal="center"/>
    </xf>
    <xf numFmtId="2" fontId="1" fillId="15" borderId="46" xfId="0" applyNumberFormat="1" applyFont="1" applyFill="1" applyBorder="1" applyAlignment="1">
      <alignment horizontal="center"/>
    </xf>
    <xf numFmtId="0" fontId="1" fillId="15" borderId="38" xfId="0" applyFont="1" applyFill="1" applyBorder="1" applyAlignment="1">
      <alignment horizontal="center"/>
    </xf>
    <xf numFmtId="0" fontId="1" fillId="15" borderId="38" xfId="0" applyFont="1" applyFill="1" applyBorder="1"/>
    <xf numFmtId="2" fontId="1" fillId="15" borderId="39" xfId="0" applyNumberFormat="1" applyFont="1" applyFill="1" applyBorder="1" applyAlignment="1">
      <alignment horizontal="center"/>
    </xf>
    <xf numFmtId="2" fontId="1" fillId="15" borderId="38" xfId="0" applyNumberFormat="1" applyFont="1" applyFill="1" applyBorder="1" applyAlignment="1">
      <alignment horizontal="center"/>
    </xf>
    <xf numFmtId="0" fontId="1" fillId="15" borderId="39" xfId="0" applyFont="1" applyFill="1" applyBorder="1"/>
    <xf numFmtId="0" fontId="1" fillId="15" borderId="44" xfId="0" applyFont="1" applyFill="1" applyBorder="1" applyAlignment="1">
      <alignment horizontal="center"/>
    </xf>
    <xf numFmtId="164" fontId="10" fillId="15" borderId="38" xfId="0" applyNumberFormat="1" applyFont="1" applyFill="1" applyBorder="1" applyAlignment="1">
      <alignment horizontal="left" vertical="center" wrapText="1"/>
    </xf>
    <xf numFmtId="164" fontId="10" fillId="15" borderId="25" xfId="0" applyNumberFormat="1" applyFont="1" applyFill="1" applyBorder="1" applyAlignment="1">
      <alignment horizontal="center" vertical="center" wrapText="1"/>
    </xf>
    <xf numFmtId="175" fontId="10" fillId="15" borderId="25" xfId="0" quotePrefix="1" applyNumberFormat="1" applyFont="1" applyFill="1" applyBorder="1" applyAlignment="1">
      <alignment horizontal="center" vertical="center" wrapText="1"/>
    </xf>
    <xf numFmtId="1" fontId="10" fillId="15" borderId="25" xfId="0" applyNumberFormat="1" applyFont="1" applyFill="1" applyBorder="1" applyAlignment="1">
      <alignment horizontal="center" vertical="center" wrapText="1"/>
    </xf>
    <xf numFmtId="0" fontId="10" fillId="15" borderId="42"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25" xfId="0" applyFont="1" applyFill="1" applyBorder="1" applyAlignment="1">
      <alignment horizontal="center" vertical="center" wrapText="1"/>
    </xf>
    <xf numFmtId="20" fontId="10" fillId="15" borderId="25" xfId="0" applyNumberFormat="1" applyFont="1" applyFill="1" applyBorder="1" applyAlignment="1">
      <alignment horizontal="center" vertical="center" wrapText="1"/>
    </xf>
    <xf numFmtId="164" fontId="10" fillId="15" borderId="39" xfId="0" applyNumberFormat="1" applyFont="1" applyFill="1" applyBorder="1" applyAlignment="1">
      <alignment horizontal="center" vertical="center" wrapText="1"/>
    </xf>
    <xf numFmtId="0" fontId="10" fillId="15" borderId="25" xfId="0" applyFont="1" applyFill="1" applyBorder="1" applyAlignment="1">
      <alignment vertical="center" wrapText="1"/>
    </xf>
    <xf numFmtId="164" fontId="10" fillId="15" borderId="44" xfId="0" applyNumberFormat="1" applyFont="1" applyFill="1" applyBorder="1" applyAlignment="1">
      <alignment horizontal="center" vertical="center" wrapText="1"/>
    </xf>
    <xf numFmtId="164" fontId="10" fillId="15" borderId="38" xfId="0" applyNumberFormat="1" applyFont="1" applyFill="1" applyBorder="1" applyAlignment="1">
      <alignment horizontal="center" vertical="center" wrapText="1"/>
    </xf>
    <xf numFmtId="164" fontId="1" fillId="15" borderId="44" xfId="0" applyNumberFormat="1" applyFont="1" applyFill="1" applyBorder="1" applyAlignment="1">
      <alignment horizontal="center" vertical="center" wrapText="1"/>
    </xf>
    <xf numFmtId="164" fontId="1" fillId="15" borderId="38" xfId="0" applyNumberFormat="1" applyFont="1" applyFill="1" applyBorder="1" applyAlignment="1">
      <alignment horizontal="center" vertical="center" wrapText="1"/>
    </xf>
    <xf numFmtId="168" fontId="1" fillId="15" borderId="39" xfId="0" applyNumberFormat="1" applyFont="1" applyFill="1" applyBorder="1" applyAlignment="1">
      <alignment horizontal="center" vertical="center"/>
    </xf>
    <xf numFmtId="0" fontId="1" fillId="18" borderId="38" xfId="0" applyFont="1" applyFill="1" applyBorder="1" applyAlignment="1">
      <alignment vertical="center" wrapText="1"/>
    </xf>
    <xf numFmtId="0" fontId="1" fillId="18" borderId="25" xfId="0" applyFont="1" applyFill="1" applyBorder="1" applyAlignment="1">
      <alignment horizontal="center" vertical="center"/>
    </xf>
    <xf numFmtId="1" fontId="1" fillId="18" borderId="25" xfId="0" applyNumberFormat="1" applyFont="1" applyFill="1" applyBorder="1" applyAlignment="1">
      <alignment horizontal="center" vertical="center"/>
    </xf>
    <xf numFmtId="0" fontId="1" fillId="18" borderId="38" xfId="0" applyFont="1" applyFill="1" applyBorder="1" applyAlignment="1">
      <alignment horizontal="center" vertical="center"/>
    </xf>
    <xf numFmtId="0" fontId="1" fillId="18" borderId="25" xfId="0" applyFont="1" applyFill="1" applyBorder="1" applyAlignment="1">
      <alignment vertical="center"/>
    </xf>
    <xf numFmtId="164" fontId="1" fillId="18" borderId="25" xfId="0" applyNumberFormat="1" applyFont="1" applyFill="1" applyBorder="1" applyAlignment="1">
      <alignment horizontal="center" vertical="center"/>
    </xf>
    <xf numFmtId="164" fontId="1" fillId="18" borderId="39" xfId="0" applyNumberFormat="1" applyFont="1" applyFill="1" applyBorder="1" applyAlignment="1">
      <alignment horizontal="center" vertical="center"/>
    </xf>
    <xf numFmtId="2" fontId="1" fillId="18" borderId="38" xfId="0" applyNumberFormat="1" applyFont="1" applyFill="1" applyBorder="1" applyAlignment="1">
      <alignment horizontal="center" vertical="center"/>
    </xf>
    <xf numFmtId="0" fontId="1" fillId="18" borderId="39" xfId="0" applyFont="1" applyFill="1" applyBorder="1" applyAlignment="1">
      <alignment vertical="center"/>
    </xf>
    <xf numFmtId="49" fontId="1" fillId="15" borderId="25" xfId="0" applyNumberFormat="1" applyFont="1" applyFill="1" applyBorder="1" applyAlignment="1">
      <alignment horizontal="center" vertical="center"/>
    </xf>
    <xf numFmtId="49" fontId="1" fillId="15" borderId="39" xfId="0" applyNumberFormat="1" applyFont="1" applyFill="1" applyBorder="1" applyAlignment="1">
      <alignment horizontal="center" vertical="center" wrapText="1"/>
    </xf>
    <xf numFmtId="21" fontId="1" fillId="15" borderId="25" xfId="0" applyNumberFormat="1" applyFont="1" applyFill="1" applyBorder="1" applyAlignment="1">
      <alignment horizontal="center" vertical="center"/>
    </xf>
    <xf numFmtId="0" fontId="0" fillId="26" borderId="0" xfId="0" applyFont="1" applyFill="1" applyAlignment="1">
      <alignment vertical="center"/>
    </xf>
    <xf numFmtId="0" fontId="5" fillId="26" borderId="0" xfId="0" applyFont="1" applyFill="1" applyAlignment="1">
      <alignment vertical="center"/>
    </xf>
    <xf numFmtId="2" fontId="1" fillId="15" borderId="38" xfId="0" applyNumberFormat="1" applyFont="1" applyFill="1" applyBorder="1" applyAlignment="1">
      <alignment horizontal="center" vertical="center" wrapText="1"/>
    </xf>
    <xf numFmtId="0" fontId="2" fillId="15" borderId="42" xfId="0" applyFont="1" applyFill="1" applyBorder="1" applyAlignment="1">
      <alignment horizontal="center" vertical="center"/>
    </xf>
    <xf numFmtId="170" fontId="1" fillId="15" borderId="42" xfId="0" applyNumberFormat="1" applyFont="1" applyFill="1" applyBorder="1" applyAlignment="1">
      <alignment horizontal="center" vertical="center"/>
    </xf>
    <xf numFmtId="3" fontId="1" fillId="15" borderId="25" xfId="0" applyNumberFormat="1" applyFont="1" applyFill="1" applyBorder="1" applyAlignment="1">
      <alignment horizontal="center" vertical="center"/>
    </xf>
    <xf numFmtId="175" fontId="10" fillId="15" borderId="25" xfId="0" quotePrefix="1" applyNumberFormat="1" applyFont="1" applyFill="1" applyBorder="1" applyAlignment="1">
      <alignment horizontal="center" vertical="center"/>
    </xf>
    <xf numFmtId="164" fontId="10" fillId="15" borderId="38" xfId="0" applyNumberFormat="1" applyFont="1" applyFill="1" applyBorder="1" applyAlignment="1">
      <alignment horizontal="center" vertical="center"/>
    </xf>
    <xf numFmtId="0" fontId="1" fillId="15" borderId="40" xfId="0" applyFont="1" applyFill="1" applyBorder="1" applyAlignment="1">
      <alignment vertical="center" wrapText="1"/>
    </xf>
    <xf numFmtId="0" fontId="1" fillId="15" borderId="41" xfId="0" applyFont="1" applyFill="1" applyBorder="1" applyAlignment="1">
      <alignment horizontal="center" vertical="center"/>
    </xf>
    <xf numFmtId="175" fontId="1" fillId="15" borderId="41" xfId="0" applyNumberFormat="1" applyFont="1" applyFill="1" applyBorder="1" applyAlignment="1">
      <alignment horizontal="center" vertical="center"/>
    </xf>
    <xf numFmtId="1" fontId="1" fillId="15" borderId="41" xfId="0" applyNumberFormat="1" applyFont="1" applyFill="1" applyBorder="1" applyAlignment="1">
      <alignment horizontal="center" vertical="center"/>
    </xf>
    <xf numFmtId="0" fontId="1" fillId="15" borderId="43" xfId="0" applyFont="1" applyFill="1" applyBorder="1" applyAlignment="1">
      <alignment horizontal="center" vertical="center"/>
    </xf>
    <xf numFmtId="0" fontId="14" fillId="15" borderId="14" xfId="0" applyFont="1" applyFill="1" applyBorder="1" applyAlignment="1">
      <alignment vertical="center" wrapText="1"/>
    </xf>
    <xf numFmtId="0" fontId="14" fillId="15" borderId="0" xfId="0" applyFont="1" applyFill="1" applyAlignment="1">
      <alignment vertical="center"/>
    </xf>
    <xf numFmtId="0" fontId="14" fillId="15" borderId="0" xfId="0" applyFont="1" applyFill="1"/>
    <xf numFmtId="0" fontId="0" fillId="15" borderId="0" xfId="0" applyFill="1" applyAlignment="1">
      <alignment vertical="center"/>
    </xf>
    <xf numFmtId="49" fontId="46" fillId="0" borderId="14" xfId="146" applyNumberFormat="1" applyFont="1" applyFill="1" applyBorder="1" applyAlignment="1">
      <alignment horizontal="center"/>
    </xf>
    <xf numFmtId="168" fontId="46" fillId="0" borderId="14" xfId="146" applyNumberFormat="1" applyFont="1" applyFill="1" applyBorder="1" applyAlignment="1">
      <alignment horizontal="center"/>
    </xf>
    <xf numFmtId="0" fontId="46" fillId="0" borderId="14" xfId="146" applyFont="1" applyFill="1" applyBorder="1" applyAlignment="1">
      <alignment horizontal="center" wrapText="1"/>
    </xf>
    <xf numFmtId="0" fontId="46" fillId="0" borderId="14" xfId="146" applyFont="1" applyFill="1" applyBorder="1" applyAlignment="1">
      <alignment horizontal="center"/>
    </xf>
    <xf numFmtId="0" fontId="46" fillId="0" borderId="0" xfId="146" applyFont="1" applyFill="1" applyAlignment="1">
      <alignment horizontal="center"/>
    </xf>
    <xf numFmtId="0" fontId="47" fillId="28" borderId="70" xfId="146" applyFont="1" applyFill="1" applyBorder="1"/>
    <xf numFmtId="49" fontId="46" fillId="0" borderId="14" xfId="146" applyNumberFormat="1" applyFont="1" applyFill="1" applyBorder="1" applyAlignment="1"/>
    <xf numFmtId="168" fontId="46" fillId="0" borderId="14" xfId="146" applyNumberFormat="1" applyFont="1" applyFill="1" applyBorder="1" applyAlignment="1"/>
    <xf numFmtId="0" fontId="5" fillId="0" borderId="14" xfId="146" applyFont="1" applyFill="1" applyBorder="1"/>
    <xf numFmtId="0" fontId="46" fillId="0" borderId="14" xfId="146" applyFont="1" applyFill="1" applyBorder="1" applyAlignment="1"/>
    <xf numFmtId="0" fontId="46" fillId="0" borderId="14" xfId="146" applyFont="1" applyFill="1" applyBorder="1" applyAlignment="1">
      <alignment wrapText="1"/>
    </xf>
    <xf numFmtId="0" fontId="46" fillId="0" borderId="0" xfId="146" applyFont="1" applyFill="1" applyAlignment="1"/>
    <xf numFmtId="168" fontId="46" fillId="8" borderId="14" xfId="146" applyNumberFormat="1" applyFont="1" applyFill="1" applyBorder="1" applyAlignment="1"/>
    <xf numFmtId="0" fontId="5" fillId="0" borderId="0" xfId="146" applyFill="1"/>
    <xf numFmtId="49" fontId="46" fillId="29" borderId="14" xfId="146" applyNumberFormat="1" applyFont="1" applyFill="1" applyBorder="1" applyAlignment="1"/>
    <xf numFmtId="0" fontId="46" fillId="0" borderId="14" xfId="146" applyFont="1" applyFill="1" applyBorder="1"/>
    <xf numFmtId="0" fontId="46" fillId="0" borderId="0" xfId="146" applyFont="1" applyFill="1"/>
    <xf numFmtId="49" fontId="46" fillId="8" borderId="14" xfId="146" applyNumberFormat="1" applyFont="1" applyFill="1" applyBorder="1" applyAlignment="1"/>
    <xf numFmtId="0" fontId="46" fillId="0" borderId="0" xfId="146" applyFont="1"/>
    <xf numFmtId="49" fontId="46" fillId="28" borderId="14" xfId="146" applyNumberFormat="1" applyFont="1" applyFill="1" applyBorder="1" applyAlignment="1"/>
    <xf numFmtId="49" fontId="47" fillId="0" borderId="14" xfId="146" applyNumberFormat="1" applyFont="1" applyFill="1" applyBorder="1" applyAlignment="1">
      <alignment horizontal="center"/>
    </xf>
    <xf numFmtId="49" fontId="46" fillId="0" borderId="14" xfId="146" applyNumberFormat="1" applyFont="1" applyFill="1" applyBorder="1" applyAlignment="1">
      <alignment wrapText="1"/>
    </xf>
    <xf numFmtId="0" fontId="5" fillId="0" borderId="14" xfId="146" applyFill="1" applyBorder="1"/>
    <xf numFmtId="49" fontId="46" fillId="0" borderId="0" xfId="146" applyNumberFormat="1" applyFont="1" applyFill="1" applyAlignment="1">
      <alignment horizontal="center"/>
    </xf>
    <xf numFmtId="176" fontId="46" fillId="0" borderId="0" xfId="146" applyNumberFormat="1" applyFont="1" applyFill="1" applyBorder="1" applyAlignment="1">
      <alignment vertical="center"/>
    </xf>
    <xf numFmtId="0" fontId="46" fillId="0" borderId="0" xfId="146" applyFont="1" applyFill="1" applyBorder="1"/>
    <xf numFmtId="49" fontId="46" fillId="0" borderId="0" xfId="146" applyNumberFormat="1" applyFont="1" applyFill="1" applyBorder="1" applyAlignment="1"/>
    <xf numFmtId="168" fontId="46" fillId="0" borderId="0" xfId="146" applyNumberFormat="1" applyFont="1" applyFill="1" applyAlignment="1"/>
    <xf numFmtId="49" fontId="46" fillId="0" borderId="0" xfId="146" applyNumberFormat="1" applyFont="1" applyFill="1" applyAlignment="1"/>
    <xf numFmtId="0" fontId="46" fillId="0" borderId="0" xfId="146" applyFont="1" applyFill="1" applyAlignment="1">
      <alignment wrapText="1"/>
    </xf>
    <xf numFmtId="49" fontId="46" fillId="0" borderId="70" xfId="146" applyNumberFormat="1" applyFont="1" applyFill="1" applyBorder="1" applyAlignment="1"/>
    <xf numFmtId="0" fontId="47" fillId="28" borderId="14" xfId="146" applyFont="1" applyFill="1" applyBorder="1"/>
    <xf numFmtId="0" fontId="46" fillId="0" borderId="14" xfId="146" applyFont="1" applyBorder="1"/>
    <xf numFmtId="168" fontId="46" fillId="0" borderId="0" xfId="146" applyNumberFormat="1" applyFont="1" applyFill="1" applyBorder="1" applyAlignment="1"/>
    <xf numFmtId="49" fontId="46" fillId="0" borderId="0" xfId="146" applyNumberFormat="1" applyFont="1" applyFill="1" applyBorder="1" applyAlignment="1">
      <alignment horizontal="center"/>
    </xf>
    <xf numFmtId="0" fontId="47" fillId="0" borderId="14" xfId="146" applyFont="1" applyBorder="1" applyAlignment="1">
      <alignment horizontal="center"/>
    </xf>
    <xf numFmtId="0" fontId="5" fillId="0" borderId="0" xfId="146" applyFont="1" applyFill="1" applyBorder="1"/>
    <xf numFmtId="0" fontId="46" fillId="0" borderId="0" xfId="146" applyFont="1" applyFill="1" applyBorder="1" applyAlignment="1">
      <alignment horizontal="center"/>
    </xf>
    <xf numFmtId="0" fontId="46" fillId="0" borderId="0" xfId="146" applyFont="1" applyFill="1" applyBorder="1" applyAlignment="1">
      <alignment wrapText="1"/>
    </xf>
    <xf numFmtId="168" fontId="46" fillId="30" borderId="14" xfId="146" applyNumberFormat="1" applyFont="1" applyFill="1" applyBorder="1" applyAlignment="1"/>
    <xf numFmtId="49" fontId="46" fillId="30" borderId="14" xfId="146" applyNumberFormat="1" applyFont="1" applyFill="1" applyBorder="1" applyAlignment="1">
      <alignment horizontal="center"/>
    </xf>
    <xf numFmtId="0" fontId="46" fillId="30" borderId="14" xfId="146" applyFont="1" applyFill="1" applyBorder="1" applyAlignment="1">
      <alignment horizontal="center"/>
    </xf>
    <xf numFmtId="0" fontId="46" fillId="30" borderId="14" xfId="146" applyFont="1" applyFill="1" applyBorder="1" applyAlignment="1">
      <alignment wrapText="1"/>
    </xf>
    <xf numFmtId="0" fontId="46" fillId="30" borderId="0" xfId="146" applyFont="1" applyFill="1" applyAlignment="1">
      <alignment horizontal="center"/>
    </xf>
    <xf numFmtId="49" fontId="46" fillId="30" borderId="14" xfId="146" applyNumberFormat="1" applyFont="1" applyFill="1" applyBorder="1" applyAlignment="1"/>
    <xf numFmtId="0" fontId="46" fillId="30" borderId="0" xfId="146" applyFont="1" applyFill="1" applyAlignment="1"/>
    <xf numFmtId="0" fontId="5" fillId="30" borderId="0" xfId="146" applyFill="1"/>
    <xf numFmtId="49" fontId="46" fillId="31" borderId="14" xfId="146" applyNumberFormat="1" applyFont="1" applyFill="1" applyBorder="1" applyAlignment="1"/>
    <xf numFmtId="49" fontId="46" fillId="32" borderId="14" xfId="146" applyNumberFormat="1" applyFont="1" applyFill="1" applyBorder="1" applyAlignment="1"/>
    <xf numFmtId="0" fontId="48" fillId="0" borderId="0" xfId="146" applyFont="1" applyFill="1" applyAlignment="1">
      <alignment wrapText="1"/>
    </xf>
    <xf numFmtId="49" fontId="48" fillId="0" borderId="0" xfId="146" applyNumberFormat="1" applyFont="1" applyFill="1" applyBorder="1" applyAlignment="1">
      <alignment wrapText="1"/>
    </xf>
    <xf numFmtId="49" fontId="46" fillId="33" borderId="70" xfId="146" applyNumberFormat="1" applyFont="1" applyFill="1" applyBorder="1" applyAlignment="1"/>
    <xf numFmtId="49" fontId="46" fillId="33" borderId="14" xfId="146" applyNumberFormat="1" applyFont="1" applyFill="1" applyBorder="1" applyAlignment="1"/>
    <xf numFmtId="49" fontId="46" fillId="34" borderId="14" xfId="146" applyNumberFormat="1" applyFont="1" applyFill="1" applyBorder="1" applyAlignment="1"/>
    <xf numFmtId="49" fontId="46" fillId="0" borderId="0" xfId="146" applyNumberFormat="1" applyFont="1" applyFill="1" applyBorder="1" applyAlignment="1">
      <alignment wrapText="1"/>
    </xf>
    <xf numFmtId="0" fontId="46" fillId="0" borderId="34" xfId="146" applyFont="1" applyFill="1" applyBorder="1" applyAlignment="1">
      <alignment horizontal="center" wrapText="1"/>
    </xf>
    <xf numFmtId="0" fontId="46" fillId="0" borderId="34" xfId="146" applyFont="1" applyFill="1" applyBorder="1" applyAlignment="1">
      <alignment wrapText="1"/>
    </xf>
    <xf numFmtId="0" fontId="46" fillId="30" borderId="34" xfId="146" applyFont="1" applyFill="1" applyBorder="1" applyAlignment="1">
      <alignment wrapText="1"/>
    </xf>
    <xf numFmtId="0" fontId="46" fillId="0" borderId="34" xfId="146" applyFont="1" applyBorder="1" applyAlignment="1">
      <alignment wrapText="1"/>
    </xf>
    <xf numFmtId="0" fontId="48" fillId="0" borderId="25" xfId="146" applyFont="1" applyFill="1" applyBorder="1" applyAlignment="1">
      <alignment horizontal="center" wrapText="1"/>
    </xf>
    <xf numFmtId="0" fontId="48" fillId="0" borderId="25" xfId="146" applyFont="1" applyFill="1" applyBorder="1" applyAlignment="1">
      <alignment wrapText="1"/>
    </xf>
    <xf numFmtId="0" fontId="48" fillId="30" borderId="25" xfId="146" applyFont="1" applyFill="1" applyBorder="1" applyAlignment="1">
      <alignment horizontal="center" wrapText="1"/>
    </xf>
    <xf numFmtId="49" fontId="46" fillId="34" borderId="70" xfId="146" applyNumberFormat="1" applyFont="1" applyFill="1" applyBorder="1" applyAlignment="1"/>
    <xf numFmtId="0" fontId="46" fillId="35" borderId="0" xfId="146" applyFont="1" applyFill="1" applyAlignment="1">
      <alignment horizontal="center" vertical="top" wrapText="1"/>
    </xf>
    <xf numFmtId="0" fontId="46" fillId="35" borderId="25" xfId="146" applyFont="1" applyFill="1" applyBorder="1" applyAlignment="1">
      <alignment horizontal="center" vertical="top"/>
    </xf>
    <xf numFmtId="0" fontId="46" fillId="35" borderId="0" xfId="146" applyFont="1" applyFill="1" applyAlignment="1">
      <alignment horizontal="center" vertical="top"/>
    </xf>
    <xf numFmtId="49" fontId="46" fillId="35" borderId="0" xfId="146" applyNumberFormat="1" applyFont="1" applyFill="1" applyBorder="1" applyAlignment="1">
      <alignment horizontal="center" vertical="top"/>
    </xf>
    <xf numFmtId="49" fontId="46" fillId="36" borderId="70" xfId="146" applyNumberFormat="1" applyFont="1" applyFill="1" applyBorder="1" applyAlignment="1"/>
    <xf numFmtId="168" fontId="46" fillId="36" borderId="14" xfId="146" applyNumberFormat="1" applyFont="1" applyFill="1" applyBorder="1" applyAlignment="1"/>
    <xf numFmtId="49" fontId="46" fillId="36" borderId="14" xfId="146" applyNumberFormat="1" applyFont="1" applyFill="1" applyBorder="1" applyAlignment="1">
      <alignment horizontal="center"/>
    </xf>
    <xf numFmtId="0" fontId="46" fillId="36" borderId="14" xfId="146" applyFont="1" applyFill="1" applyBorder="1" applyAlignment="1">
      <alignment horizontal="center"/>
    </xf>
    <xf numFmtId="0" fontId="5" fillId="36" borderId="14" xfId="146" applyFont="1" applyFill="1" applyBorder="1"/>
    <xf numFmtId="0" fontId="46" fillId="36" borderId="14" xfId="146" applyFont="1" applyFill="1" applyBorder="1" applyAlignment="1"/>
    <xf numFmtId="0" fontId="46" fillId="36" borderId="14" xfId="146" applyFont="1" applyFill="1" applyBorder="1" applyAlignment="1">
      <alignment wrapText="1"/>
    </xf>
    <xf numFmtId="0" fontId="46" fillId="36" borderId="34" xfId="146" applyFont="1" applyFill="1" applyBorder="1" applyAlignment="1">
      <alignment wrapText="1"/>
    </xf>
    <xf numFmtId="0" fontId="48" fillId="36" borderId="25" xfId="146" applyFont="1" applyFill="1" applyBorder="1" applyAlignment="1">
      <alignment wrapText="1"/>
    </xf>
    <xf numFmtId="0" fontId="46" fillId="36" borderId="25" xfId="146" applyFont="1" applyFill="1" applyBorder="1" applyAlignment="1">
      <alignment horizontal="center" vertical="top"/>
    </xf>
    <xf numFmtId="49" fontId="46" fillId="36" borderId="14" xfId="146" applyNumberFormat="1" applyFont="1" applyFill="1" applyBorder="1" applyAlignment="1"/>
    <xf numFmtId="49" fontId="46" fillId="37" borderId="14" xfId="146" applyNumberFormat="1" applyFont="1" applyFill="1" applyBorder="1" applyAlignment="1">
      <alignment horizontal="left"/>
    </xf>
    <xf numFmtId="49" fontId="46" fillId="37" borderId="14" xfId="146" applyNumberFormat="1" applyFont="1" applyFill="1" applyBorder="1" applyAlignment="1"/>
    <xf numFmtId="49" fontId="46" fillId="38" borderId="14" xfId="146" applyNumberFormat="1" applyFont="1" applyFill="1" applyBorder="1" applyAlignment="1"/>
    <xf numFmtId="49" fontId="46" fillId="36" borderId="14" xfId="146" applyNumberFormat="1" applyFont="1" applyFill="1" applyBorder="1" applyAlignment="1">
      <alignment wrapText="1"/>
    </xf>
    <xf numFmtId="0" fontId="5" fillId="36" borderId="14" xfId="146" applyFill="1" applyBorder="1"/>
    <xf numFmtId="49" fontId="46" fillId="36" borderId="0" xfId="146" applyNumberFormat="1" applyFont="1" applyFill="1" applyBorder="1" applyAlignment="1">
      <alignment horizontal="center"/>
    </xf>
    <xf numFmtId="49" fontId="46" fillId="38" borderId="70" xfId="146" applyNumberFormat="1" applyFont="1" applyFill="1" applyBorder="1" applyAlignment="1"/>
    <xf numFmtId="0" fontId="14" fillId="15" borderId="0" xfId="0" applyFont="1" applyFill="1" applyAlignment="1">
      <alignment horizontal="left"/>
    </xf>
    <xf numFmtId="0" fontId="14" fillId="15" borderId="0" xfId="0" applyFont="1" applyFill="1" applyAlignment="1">
      <alignment wrapText="1"/>
    </xf>
    <xf numFmtId="15" fontId="31" fillId="39" borderId="25" xfId="1" applyNumberFormat="1" applyFill="1" applyBorder="1" applyAlignment="1">
      <alignment horizontal="left"/>
    </xf>
    <xf numFmtId="15" fontId="31" fillId="39" borderId="0" xfId="1" applyNumberFormat="1" applyFill="1" applyBorder="1" applyAlignment="1">
      <alignment horizontal="left"/>
    </xf>
    <xf numFmtId="0" fontId="35" fillId="15" borderId="0" xfId="3" applyFont="1" applyFill="1" applyBorder="1" applyAlignment="1">
      <alignment horizontal="left"/>
    </xf>
    <xf numFmtId="0" fontId="36" fillId="15" borderId="0" xfId="3" applyFont="1" applyFill="1" applyBorder="1" applyAlignment="1">
      <alignment horizontal="left"/>
    </xf>
    <xf numFmtId="0" fontId="49" fillId="15" borderId="0" xfId="3" applyFont="1" applyFill="1" applyBorder="1" applyAlignment="1">
      <alignment horizontal="left"/>
    </xf>
    <xf numFmtId="0" fontId="23" fillId="15" borderId="0" xfId="0" applyFont="1" applyFill="1"/>
    <xf numFmtId="0" fontId="14" fillId="26" borderId="0" xfId="0" applyFont="1" applyFill="1" applyAlignment="1">
      <alignment vertical="center"/>
    </xf>
    <xf numFmtId="0" fontId="14" fillId="18" borderId="0" xfId="0" applyFont="1" applyFill="1" applyAlignment="1">
      <alignment vertical="center"/>
    </xf>
    <xf numFmtId="0" fontId="14" fillId="12" borderId="0" xfId="0" applyFont="1" applyFill="1" applyAlignment="1">
      <alignment vertical="center"/>
    </xf>
    <xf numFmtId="0" fontId="26" fillId="15" borderId="0" xfId="0" applyFont="1" applyFill="1" applyAlignment="1">
      <alignment vertical="center"/>
    </xf>
    <xf numFmtId="0" fontId="14" fillId="15" borderId="0" xfId="0" applyFont="1" applyFill="1" applyAlignment="1">
      <alignment horizontal="center"/>
    </xf>
    <xf numFmtId="0" fontId="14" fillId="40" borderId="0" xfId="0" applyFont="1" applyFill="1" applyAlignment="1">
      <alignment horizontal="left"/>
    </xf>
    <xf numFmtId="0" fontId="14" fillId="15" borderId="0" xfId="0" applyFont="1" applyFill="1" applyAlignment="1">
      <alignment horizontal="center" wrapText="1"/>
    </xf>
    <xf numFmtId="2" fontId="14" fillId="15" borderId="0" xfId="0" applyNumberFormat="1" applyFont="1" applyFill="1" applyAlignment="1">
      <alignment horizontal="center"/>
    </xf>
    <xf numFmtId="0" fontId="49" fillId="36" borderId="0" xfId="3" applyFont="1" applyFill="1" applyBorder="1" applyAlignment="1">
      <alignment horizontal="left"/>
    </xf>
    <xf numFmtId="0" fontId="14" fillId="15" borderId="25" xfId="0" applyFont="1" applyFill="1" applyBorder="1" applyAlignment="1">
      <alignment vertical="center"/>
    </xf>
    <xf numFmtId="0" fontId="14" fillId="15" borderId="25" xfId="0" applyFont="1" applyFill="1" applyBorder="1" applyAlignment="1">
      <alignment vertical="center" wrapText="1"/>
    </xf>
    <xf numFmtId="0" fontId="14" fillId="12" borderId="25" xfId="0" applyFont="1" applyFill="1" applyBorder="1" applyAlignment="1">
      <alignment vertical="center" wrapText="1"/>
    </xf>
    <xf numFmtId="0" fontId="14" fillId="27" borderId="25" xfId="0" applyFont="1" applyFill="1" applyBorder="1" applyAlignment="1">
      <alignment vertical="center" wrapText="1"/>
    </xf>
    <xf numFmtId="0" fontId="21" fillId="12" borderId="25" xfId="0" applyFont="1" applyFill="1" applyBorder="1" applyAlignment="1">
      <alignment vertical="center" wrapText="1"/>
    </xf>
    <xf numFmtId="0" fontId="22" fillId="12" borderId="25" xfId="0" applyFont="1" applyFill="1" applyBorder="1" applyAlignment="1">
      <alignment vertical="center" wrapText="1"/>
    </xf>
    <xf numFmtId="0" fontId="21" fillId="15" borderId="25" xfId="0" applyFont="1" applyFill="1" applyBorder="1" applyAlignment="1">
      <alignment vertical="center" wrapText="1"/>
    </xf>
    <xf numFmtId="0" fontId="22" fillId="15" borderId="25" xfId="0" applyFont="1" applyFill="1" applyBorder="1" applyAlignment="1">
      <alignment vertical="center" wrapText="1"/>
    </xf>
    <xf numFmtId="0" fontId="26" fillId="15" borderId="25" xfId="0" applyFont="1" applyFill="1" applyBorder="1" applyAlignment="1">
      <alignment vertical="center" wrapText="1"/>
    </xf>
    <xf numFmtId="0" fontId="14" fillId="15" borderId="25" xfId="0" applyFont="1" applyFill="1" applyBorder="1" applyAlignment="1">
      <alignment horizontal="left" vertical="center" wrapText="1"/>
    </xf>
    <xf numFmtId="0" fontId="14" fillId="15" borderId="25" xfId="0" applyFont="1" applyFill="1" applyBorder="1" applyAlignment="1">
      <alignment horizontal="center" vertical="center" wrapText="1"/>
    </xf>
    <xf numFmtId="0" fontId="21" fillId="27" borderId="25" xfId="0" applyFont="1" applyFill="1" applyBorder="1" applyAlignment="1">
      <alignment horizontal="center" vertical="center" wrapText="1"/>
    </xf>
    <xf numFmtId="0" fontId="21" fillId="27" borderId="25" xfId="0" applyFont="1" applyFill="1" applyBorder="1" applyAlignment="1">
      <alignment horizontal="left" vertical="center" wrapText="1"/>
    </xf>
    <xf numFmtId="0" fontId="14" fillId="12" borderId="25" xfId="0" applyFont="1" applyFill="1" applyBorder="1" applyAlignment="1">
      <alignment horizontal="left" vertical="center" wrapText="1"/>
    </xf>
    <xf numFmtId="0" fontId="14" fillId="12" borderId="25" xfId="0" applyFont="1" applyFill="1" applyBorder="1" applyAlignment="1">
      <alignment horizontal="center" vertical="center" wrapText="1"/>
    </xf>
    <xf numFmtId="0" fontId="22" fillId="12" borderId="25" xfId="0" applyFont="1" applyFill="1" applyBorder="1" applyAlignment="1">
      <alignment horizontal="center" vertical="center" wrapText="1"/>
    </xf>
    <xf numFmtId="0" fontId="22" fillId="12" borderId="25" xfId="0" applyFont="1" applyFill="1" applyBorder="1" applyAlignment="1">
      <alignment horizontal="left" vertical="center" wrapText="1"/>
    </xf>
    <xf numFmtId="17" fontId="14" fillId="15" borderId="25" xfId="0" applyNumberFormat="1" applyFont="1" applyFill="1" applyBorder="1" applyAlignment="1">
      <alignment horizontal="center" vertical="center" wrapText="1"/>
    </xf>
    <xf numFmtId="171" fontId="14" fillId="15" borderId="25" xfId="0" applyNumberFormat="1" applyFont="1" applyFill="1" applyBorder="1" applyAlignment="1">
      <alignment horizontal="center" vertical="center" wrapText="1"/>
    </xf>
    <xf numFmtId="168" fontId="14" fillId="15" borderId="25" xfId="0" applyNumberFormat="1" applyFont="1" applyFill="1" applyBorder="1" applyAlignment="1">
      <alignment horizontal="center" vertical="center" wrapText="1"/>
    </xf>
    <xf numFmtId="164" fontId="14" fillId="15" borderId="25" xfId="0" applyNumberFormat="1" applyFont="1" applyFill="1" applyBorder="1" applyAlignment="1">
      <alignment horizontal="center" vertical="center" wrapText="1"/>
    </xf>
    <xf numFmtId="166" fontId="14" fillId="15" borderId="25" xfId="0" applyNumberFormat="1" applyFont="1" applyFill="1" applyBorder="1" applyAlignment="1">
      <alignment horizontal="center" vertical="center" wrapText="1"/>
    </xf>
    <xf numFmtId="171" fontId="14" fillId="12" borderId="25" xfId="0" applyNumberFormat="1" applyFont="1" applyFill="1" applyBorder="1" applyAlignment="1">
      <alignment horizontal="center" vertical="center" wrapText="1"/>
    </xf>
    <xf numFmtId="164" fontId="14" fillId="12" borderId="25" xfId="0" applyNumberFormat="1" applyFont="1" applyFill="1" applyBorder="1" applyAlignment="1">
      <alignment horizontal="center" vertical="center" wrapText="1"/>
    </xf>
    <xf numFmtId="168" fontId="14" fillId="12" borderId="25" xfId="0" applyNumberFormat="1" applyFont="1" applyFill="1" applyBorder="1" applyAlignment="1">
      <alignment horizontal="center" vertical="center" wrapText="1"/>
    </xf>
    <xf numFmtId="171" fontId="22" fillId="12" borderId="25" xfId="0" applyNumberFormat="1" applyFont="1" applyFill="1" applyBorder="1" applyAlignment="1">
      <alignment horizontal="center" vertical="center" wrapText="1"/>
    </xf>
    <xf numFmtId="168" fontId="22" fillId="12" borderId="25" xfId="0" applyNumberFormat="1" applyFont="1" applyFill="1" applyBorder="1" applyAlignment="1">
      <alignment horizontal="center" vertical="center" wrapText="1"/>
    </xf>
    <xf numFmtId="16" fontId="14" fillId="15" borderId="25" xfId="0" applyNumberFormat="1" applyFont="1" applyFill="1" applyBorder="1" applyAlignment="1">
      <alignment horizontal="center" vertical="center" wrapText="1"/>
    </xf>
    <xf numFmtId="1" fontId="14" fillId="15" borderId="25" xfId="0" applyNumberFormat="1"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14" fillId="15" borderId="0" xfId="0" applyFont="1" applyFill="1" applyAlignment="1">
      <alignment horizontal="center" vertical="center"/>
    </xf>
    <xf numFmtId="168" fontId="14" fillId="15" borderId="0" xfId="0" applyNumberFormat="1" applyFont="1" applyFill="1" applyAlignment="1">
      <alignment horizontal="center" vertical="center"/>
    </xf>
    <xf numFmtId="0" fontId="14" fillId="15" borderId="0" xfId="0" applyFont="1" applyFill="1" applyAlignment="1">
      <alignment horizontal="center" vertical="center" wrapText="1"/>
    </xf>
    <xf numFmtId="171" fontId="14" fillId="15" borderId="25" xfId="0" quotePrefix="1" applyNumberFormat="1" applyFont="1" applyFill="1" applyBorder="1" applyAlignment="1">
      <alignment horizontal="center" vertical="center" wrapText="1"/>
    </xf>
    <xf numFmtId="49" fontId="46" fillId="0" borderId="70" xfId="146" applyNumberFormat="1" applyFont="1" applyFill="1" applyBorder="1" applyAlignment="1">
      <alignment horizontal="center" wrapText="1"/>
    </xf>
    <xf numFmtId="49" fontId="46" fillId="0" borderId="14" xfId="146" applyNumberFormat="1" applyFont="1" applyBorder="1"/>
    <xf numFmtId="49" fontId="46" fillId="41" borderId="14" xfId="146" applyNumberFormat="1" applyFont="1" applyFill="1" applyBorder="1" applyAlignment="1"/>
    <xf numFmtId="49" fontId="46" fillId="42" borderId="14" xfId="146" applyNumberFormat="1" applyFont="1" applyFill="1" applyBorder="1" applyAlignment="1"/>
    <xf numFmtId="49" fontId="46" fillId="43" borderId="14" xfId="146" applyNumberFormat="1" applyFont="1" applyFill="1" applyBorder="1" applyAlignment="1"/>
    <xf numFmtId="49" fontId="46" fillId="41" borderId="70" xfId="146" applyNumberFormat="1" applyFont="1" applyFill="1" applyBorder="1" applyAlignment="1"/>
    <xf numFmtId="164" fontId="1" fillId="4" borderId="9" xfId="0" applyNumberFormat="1" applyFont="1" applyFill="1" applyBorder="1" applyAlignment="1">
      <alignment horizontal="center" wrapText="1"/>
    </xf>
    <xf numFmtId="164" fontId="1" fillId="0" borderId="6" xfId="0" applyNumberFormat="1" applyFont="1" applyFill="1" applyBorder="1" applyAlignment="1">
      <alignment horizontal="center" wrapText="1"/>
    </xf>
    <xf numFmtId="0" fontId="30" fillId="15" borderId="0" xfId="0" applyFont="1" applyFill="1"/>
    <xf numFmtId="0" fontId="1" fillId="15" borderId="0" xfId="0" applyFont="1" applyFill="1" applyAlignment="1">
      <alignment horizontal="center"/>
    </xf>
    <xf numFmtId="49" fontId="46" fillId="44" borderId="14" xfId="146" applyNumberFormat="1" applyFont="1" applyFill="1" applyBorder="1" applyAlignment="1"/>
    <xf numFmtId="0" fontId="14" fillId="40" borderId="0" xfId="0" applyFont="1" applyFill="1" applyAlignment="1">
      <alignment horizontal="right"/>
    </xf>
    <xf numFmtId="0" fontId="14" fillId="15" borderId="14" xfId="0" applyFont="1" applyFill="1" applyBorder="1" applyAlignment="1">
      <alignment horizontal="left" vertical="center" wrapText="1"/>
    </xf>
    <xf numFmtId="171" fontId="14" fillId="15" borderId="14" xfId="0" applyNumberFormat="1" applyFont="1" applyFill="1" applyBorder="1" applyAlignment="1">
      <alignment horizontal="center" vertical="center" wrapText="1"/>
    </xf>
    <xf numFmtId="0" fontId="14" fillId="15" borderId="25" xfId="0" quotePrefix="1" applyNumberFormat="1" applyFont="1" applyFill="1" applyBorder="1" applyAlignment="1">
      <alignment horizontal="center" vertical="center" wrapText="1"/>
    </xf>
    <xf numFmtId="164" fontId="14" fillId="15" borderId="25" xfId="0" quotePrefix="1" applyNumberFormat="1" applyFont="1" applyFill="1" applyBorder="1" applyAlignment="1">
      <alignment horizontal="center" vertical="center" wrapText="1"/>
    </xf>
    <xf numFmtId="0" fontId="52" fillId="15" borderId="25" xfId="4" applyFont="1" applyFill="1" applyBorder="1" applyAlignment="1">
      <alignment vertical="center" wrapText="1"/>
    </xf>
    <xf numFmtId="0" fontId="14" fillId="15" borderId="25" xfId="0" quotePrefix="1" applyFont="1" applyFill="1" applyBorder="1" applyAlignment="1">
      <alignment vertical="center" wrapText="1"/>
    </xf>
    <xf numFmtId="0" fontId="53" fillId="15" borderId="25" xfId="0" applyFont="1" applyFill="1" applyBorder="1" applyAlignment="1">
      <alignment vertical="center" wrapText="1"/>
    </xf>
    <xf numFmtId="0" fontId="32" fillId="15" borderId="0" xfId="2" applyFill="1" applyBorder="1" applyAlignment="1">
      <alignment horizontal="left"/>
    </xf>
    <xf numFmtId="0" fontId="33" fillId="15" borderId="0" xfId="3" applyFill="1" applyBorder="1" applyAlignment="1">
      <alignment horizontal="left"/>
    </xf>
    <xf numFmtId="0" fontId="35" fillId="15" borderId="0" xfId="3" applyFont="1" applyFill="1" applyBorder="1" applyAlignment="1">
      <alignment horizontal="center"/>
    </xf>
    <xf numFmtId="0" fontId="48" fillId="13" borderId="25" xfId="146" applyFont="1" applyFill="1" applyBorder="1" applyAlignment="1">
      <alignment wrapText="1"/>
    </xf>
    <xf numFmtId="0" fontId="14" fillId="17" borderId="71" xfId="0" applyFont="1" applyFill="1" applyBorder="1" applyAlignment="1">
      <alignment horizontal="center" vertical="center" wrapText="1"/>
    </xf>
    <xf numFmtId="0" fontId="15" fillId="17" borderId="72" xfId="0" applyFont="1" applyFill="1" applyBorder="1" applyAlignment="1">
      <alignment horizontal="center" vertical="center"/>
    </xf>
    <xf numFmtId="0" fontId="14" fillId="17" borderId="73" xfId="0" applyFont="1" applyFill="1" applyBorder="1" applyAlignment="1">
      <alignment horizontal="center" vertical="center" wrapText="1"/>
    </xf>
    <xf numFmtId="0" fontId="23" fillId="24" borderId="74" xfId="0" applyFont="1" applyFill="1" applyBorder="1" applyAlignment="1">
      <alignment horizontal="center" vertical="center" wrapText="1"/>
    </xf>
    <xf numFmtId="0" fontId="23" fillId="22" borderId="76" xfId="0" applyFont="1" applyFill="1" applyBorder="1" applyAlignment="1">
      <alignment horizontal="left" vertical="center" wrapText="1"/>
    </xf>
    <xf numFmtId="0" fontId="23" fillId="22" borderId="76" xfId="0" applyFont="1" applyFill="1" applyBorder="1" applyAlignment="1">
      <alignment horizontal="center" vertical="center" wrapText="1"/>
    </xf>
    <xf numFmtId="168" fontId="23" fillId="23" borderId="76" xfId="0" applyNumberFormat="1" applyFont="1" applyFill="1" applyBorder="1" applyAlignment="1">
      <alignment horizontal="center" vertical="center" wrapText="1"/>
    </xf>
    <xf numFmtId="0" fontId="23" fillId="23" borderId="76" xfId="0" applyFont="1" applyFill="1" applyBorder="1" applyAlignment="1">
      <alignment horizontal="center" vertical="center" wrapText="1"/>
    </xf>
    <xf numFmtId="0" fontId="23" fillId="24" borderId="76" xfId="0" applyFont="1" applyFill="1" applyBorder="1" applyAlignment="1">
      <alignment horizontal="center" vertical="center" wrapText="1"/>
    </xf>
    <xf numFmtId="0" fontId="23" fillId="24" borderId="77" xfId="0" applyFont="1" applyFill="1" applyBorder="1" applyAlignment="1">
      <alignment horizontal="center" vertical="center" wrapText="1"/>
    </xf>
    <xf numFmtId="0" fontId="14" fillId="24" borderId="40" xfId="0" applyFont="1" applyFill="1" applyBorder="1" applyAlignment="1">
      <alignment horizontal="center"/>
    </xf>
    <xf numFmtId="0" fontId="14" fillId="22" borderId="41" xfId="0" applyFont="1" applyFill="1" applyBorder="1" applyAlignment="1">
      <alignment horizontal="left"/>
    </xf>
    <xf numFmtId="0" fontId="14" fillId="22" borderId="41" xfId="0" applyFont="1" applyFill="1" applyBorder="1" applyAlignment="1">
      <alignment horizontal="center" vertical="center"/>
    </xf>
    <xf numFmtId="168" fontId="14" fillId="23" borderId="41" xfId="0" applyNumberFormat="1" applyFont="1" applyFill="1" applyBorder="1" applyAlignment="1">
      <alignment horizontal="center" vertical="center"/>
    </xf>
    <xf numFmtId="0" fontId="14" fillId="23" borderId="41" xfId="0" applyFont="1" applyFill="1" applyBorder="1" applyAlignment="1">
      <alignment horizontal="center" vertical="center"/>
    </xf>
    <xf numFmtId="0" fontId="14" fillId="23" borderId="41" xfId="0" quotePrefix="1" applyFont="1" applyFill="1" applyBorder="1" applyAlignment="1">
      <alignment horizontal="center" vertical="center"/>
    </xf>
    <xf numFmtId="0" fontId="14" fillId="23" borderId="41" xfId="0" applyFont="1" applyFill="1" applyBorder="1" applyAlignment="1">
      <alignment horizontal="center" vertical="center" wrapText="1"/>
    </xf>
    <xf numFmtId="0" fontId="14" fillId="23" borderId="41" xfId="0" applyFont="1" applyFill="1" applyBorder="1" applyAlignment="1">
      <alignment wrapText="1"/>
    </xf>
    <xf numFmtId="0" fontId="14" fillId="24" borderId="41" xfId="0" applyFont="1" applyFill="1" applyBorder="1" applyAlignment="1">
      <alignment wrapText="1"/>
    </xf>
    <xf numFmtId="0" fontId="14" fillId="24" borderId="45" xfId="0" applyFont="1" applyFill="1" applyBorder="1" applyAlignment="1">
      <alignment wrapText="1"/>
    </xf>
    <xf numFmtId="0" fontId="14" fillId="15" borderId="49" xfId="0" applyFont="1" applyFill="1" applyBorder="1" applyAlignment="1">
      <alignment horizontal="center" vertical="center" wrapText="1"/>
    </xf>
    <xf numFmtId="0" fontId="14" fillId="15" borderId="49" xfId="0" applyFont="1" applyFill="1" applyBorder="1" applyAlignment="1">
      <alignment horizontal="left" vertical="center" wrapText="1"/>
    </xf>
    <xf numFmtId="171" fontId="14" fillId="15" borderId="49" xfId="0" applyNumberFormat="1" applyFont="1" applyFill="1" applyBorder="1" applyAlignment="1">
      <alignment horizontal="center" vertical="center" wrapText="1"/>
    </xf>
    <xf numFmtId="168" fontId="14" fillId="15" borderId="49" xfId="0" applyNumberFormat="1" applyFont="1" applyFill="1" applyBorder="1" applyAlignment="1">
      <alignment horizontal="center" vertical="center" wrapText="1"/>
    </xf>
    <xf numFmtId="164" fontId="14" fillId="15" borderId="49" xfId="0" applyNumberFormat="1" applyFont="1" applyFill="1" applyBorder="1" applyAlignment="1">
      <alignment horizontal="center" vertical="center" wrapText="1"/>
    </xf>
    <xf numFmtId="0" fontId="14" fillId="15" borderId="49" xfId="0" applyFont="1" applyFill="1" applyBorder="1" applyAlignment="1">
      <alignment vertical="center" wrapText="1"/>
    </xf>
    <xf numFmtId="0" fontId="35" fillId="15" borderId="0" xfId="3" applyFont="1" applyFill="1" applyBorder="1" applyAlignment="1">
      <alignment horizontal="right"/>
    </xf>
    <xf numFmtId="0" fontId="23" fillId="22" borderId="75" xfId="0" applyFont="1" applyFill="1" applyBorder="1" applyAlignment="1">
      <alignment horizontal="center" vertical="center" wrapText="1"/>
    </xf>
    <xf numFmtId="0" fontId="14" fillId="22" borderId="41" xfId="0" applyFont="1" applyFill="1" applyBorder="1"/>
    <xf numFmtId="0" fontId="55" fillId="15" borderId="0" xfId="3" applyFont="1" applyFill="1" applyBorder="1" applyAlignment="1">
      <alignment horizontal="left"/>
    </xf>
    <xf numFmtId="0" fontId="56" fillId="15" borderId="0" xfId="0" applyFont="1" applyFill="1"/>
    <xf numFmtId="20" fontId="1" fillId="18" borderId="25" xfId="5" applyNumberFormat="1" applyFont="1" applyFill="1" applyBorder="1" applyAlignment="1">
      <alignment horizontal="center" vertical="center"/>
    </xf>
    <xf numFmtId="169" fontId="1" fillId="18" borderId="25" xfId="5" applyNumberFormat="1" applyFont="1" applyFill="1" applyBorder="1" applyAlignment="1">
      <alignment horizontal="center" vertical="center"/>
    </xf>
    <xf numFmtId="2" fontId="1" fillId="18" borderId="39" xfId="5" applyNumberFormat="1" applyFont="1" applyFill="1" applyBorder="1" applyAlignment="1">
      <alignment horizontal="center" vertical="center"/>
    </xf>
    <xf numFmtId="0" fontId="0" fillId="0" borderId="0" xfId="0" applyAlignment="1">
      <alignment horizontal="left" indent="1"/>
    </xf>
    <xf numFmtId="0" fontId="3" fillId="21" borderId="0" xfId="0" applyFont="1" applyFill="1" applyBorder="1" applyAlignment="1">
      <alignment horizontal="center" vertical="center" wrapText="1"/>
    </xf>
    <xf numFmtId="0" fontId="10" fillId="15" borderId="44" xfId="0" applyFont="1" applyFill="1" applyBorder="1" applyAlignment="1">
      <alignment horizontal="center" vertical="center" wrapText="1"/>
    </xf>
    <xf numFmtId="0" fontId="1" fillId="15" borderId="44" xfId="0" applyFont="1" applyFill="1" applyBorder="1" applyAlignment="1">
      <alignment horizontal="center" wrapText="1"/>
    </xf>
    <xf numFmtId="0" fontId="1" fillId="16" borderId="44" xfId="0" applyFont="1" applyFill="1" applyBorder="1" applyAlignment="1">
      <alignment horizontal="center" wrapText="1"/>
    </xf>
    <xf numFmtId="0" fontId="60" fillId="46" borderId="0" xfId="0" applyFont="1" applyFill="1" applyAlignment="1">
      <alignment horizontal="center" vertical="center" wrapText="1"/>
    </xf>
    <xf numFmtId="0" fontId="11" fillId="46" borderId="0" xfId="4" applyFill="1" applyAlignment="1">
      <alignment horizontal="center" vertical="center" wrapText="1"/>
    </xf>
    <xf numFmtId="0" fontId="11" fillId="0" borderId="0" xfId="4" applyAlignment="1">
      <alignment horizontal="left" vertical="top" wrapText="1"/>
    </xf>
    <xf numFmtId="0" fontId="59" fillId="0" borderId="0" xfId="0" applyFont="1" applyAlignment="1">
      <alignment horizontal="center" vertical="top" wrapText="1"/>
    </xf>
    <xf numFmtId="0" fontId="60" fillId="45" borderId="0" xfId="0" applyFont="1" applyFill="1" applyAlignment="1">
      <alignment horizontal="left" vertical="center"/>
    </xf>
    <xf numFmtId="14" fontId="59" fillId="0" borderId="0" xfId="0" applyNumberFormat="1" applyFont="1" applyAlignment="1">
      <alignment horizontal="center" vertical="top" wrapText="1"/>
    </xf>
    <xf numFmtId="0" fontId="11" fillId="0" borderId="78" xfId="4" applyBorder="1" applyAlignment="1">
      <alignment horizontal="left" vertical="top" wrapText="1"/>
    </xf>
    <xf numFmtId="0" fontId="59" fillId="0" borderId="79" xfId="0" applyFont="1" applyBorder="1" applyAlignment="1">
      <alignment horizontal="center" vertical="top" wrapText="1"/>
    </xf>
    <xf numFmtId="14" fontId="59" fillId="0" borderId="79" xfId="0" applyNumberFormat="1" applyFont="1" applyBorder="1" applyAlignment="1">
      <alignment horizontal="center" vertical="top" wrapText="1"/>
    </xf>
    <xf numFmtId="0" fontId="59" fillId="0" borderId="80" xfId="0" applyFont="1" applyBorder="1" applyAlignment="1">
      <alignment horizontal="center" vertical="top" wrapText="1"/>
    </xf>
    <xf numFmtId="0" fontId="11" fillId="0" borderId="81" xfId="4" applyBorder="1" applyAlignment="1">
      <alignment horizontal="left" vertical="top" wrapText="1"/>
    </xf>
    <xf numFmtId="0" fontId="59" fillId="0" borderId="0" xfId="0" applyFont="1" applyBorder="1" applyAlignment="1">
      <alignment horizontal="center" vertical="top" wrapText="1"/>
    </xf>
    <xf numFmtId="14" fontId="59" fillId="0" borderId="0" xfId="0" applyNumberFormat="1" applyFont="1" applyBorder="1" applyAlignment="1">
      <alignment horizontal="center" vertical="top" wrapText="1"/>
    </xf>
    <xf numFmtId="0" fontId="59" fillId="0" borderId="82" xfId="0" applyFont="1" applyBorder="1" applyAlignment="1">
      <alignment horizontal="center" vertical="top" wrapText="1"/>
    </xf>
    <xf numFmtId="0" fontId="0" fillId="0" borderId="81" xfId="0" applyBorder="1" applyAlignment="1">
      <alignment vertical="center" wrapText="1"/>
    </xf>
    <xf numFmtId="0" fontId="0" fillId="0" borderId="0" xfId="0" applyBorder="1" applyAlignment="1">
      <alignment vertical="center" wrapText="1"/>
    </xf>
    <xf numFmtId="0" fontId="11" fillId="0" borderId="83" xfId="4" applyBorder="1" applyAlignment="1">
      <alignment horizontal="left" vertical="top" wrapText="1"/>
    </xf>
    <xf numFmtId="0" fontId="59" fillId="0" borderId="84" xfId="0" applyFont="1" applyBorder="1" applyAlignment="1">
      <alignment horizontal="center" vertical="top" wrapText="1"/>
    </xf>
    <xf numFmtId="14" fontId="59" fillId="0" borderId="84" xfId="0" applyNumberFormat="1" applyFont="1" applyBorder="1" applyAlignment="1">
      <alignment horizontal="center" vertical="top" wrapText="1"/>
    </xf>
    <xf numFmtId="0" fontId="59" fillId="0" borderId="85" xfId="0" applyFont="1" applyBorder="1" applyAlignment="1">
      <alignment horizontal="center" vertical="top" wrapText="1"/>
    </xf>
    <xf numFmtId="0" fontId="1" fillId="0" borderId="0" xfId="0" applyFont="1" applyAlignment="1">
      <alignment horizontal="left"/>
    </xf>
    <xf numFmtId="0" fontId="1" fillId="19" borderId="38" xfId="0" applyFont="1" applyFill="1" applyBorder="1"/>
    <xf numFmtId="164" fontId="1" fillId="15" borderId="42" xfId="0" applyNumberFormat="1" applyFont="1" applyFill="1" applyBorder="1" applyAlignment="1">
      <alignment horizontal="center"/>
    </xf>
    <xf numFmtId="0" fontId="1" fillId="19" borderId="42" xfId="0" applyFont="1" applyFill="1" applyBorder="1" applyAlignment="1">
      <alignment horizontal="center"/>
    </xf>
    <xf numFmtId="0" fontId="1" fillId="19" borderId="38" xfId="0" applyFont="1" applyFill="1" applyBorder="1" applyAlignment="1">
      <alignment horizontal="center"/>
    </xf>
    <xf numFmtId="0" fontId="20" fillId="15" borderId="39" xfId="0" applyFont="1" applyFill="1" applyBorder="1"/>
    <xf numFmtId="2" fontId="1" fillId="19" borderId="39" xfId="0" applyNumberFormat="1" applyFont="1" applyFill="1" applyBorder="1" applyAlignment="1">
      <alignment horizontal="center"/>
    </xf>
    <xf numFmtId="164" fontId="1" fillId="15" borderId="38" xfId="0" applyNumberFormat="1" applyFont="1" applyFill="1" applyBorder="1" applyAlignment="1">
      <alignment horizontal="center"/>
    </xf>
    <xf numFmtId="2" fontId="1" fillId="19" borderId="38" xfId="0" applyNumberFormat="1" applyFont="1" applyFill="1" applyBorder="1" applyAlignment="1">
      <alignment horizontal="center"/>
    </xf>
    <xf numFmtId="0" fontId="20" fillId="15" borderId="39" xfId="0" applyFont="1" applyFill="1" applyBorder="1" applyAlignment="1">
      <alignment wrapText="1"/>
    </xf>
    <xf numFmtId="0" fontId="1" fillId="19" borderId="39" xfId="0" applyFont="1" applyFill="1" applyBorder="1"/>
    <xf numFmtId="164" fontId="1" fillId="15" borderId="44" xfId="0" applyNumberFormat="1" applyFont="1" applyFill="1" applyBorder="1" applyAlignment="1">
      <alignment horizontal="center"/>
    </xf>
    <xf numFmtId="0" fontId="1" fillId="19" borderId="44" xfId="0" applyFont="1" applyFill="1" applyBorder="1" applyAlignment="1">
      <alignment horizontal="center" wrapText="1"/>
    </xf>
    <xf numFmtId="0" fontId="20" fillId="15" borderId="38" xfId="0" applyFont="1" applyFill="1" applyBorder="1"/>
    <xf numFmtId="165" fontId="1" fillId="15" borderId="25" xfId="0" applyNumberFormat="1" applyFont="1" applyFill="1" applyBorder="1" applyAlignment="1">
      <alignment vertical="center" wrapText="1"/>
    </xf>
    <xf numFmtId="0" fontId="1" fillId="15" borderId="39" xfId="0" applyFont="1" applyFill="1" applyBorder="1" applyAlignment="1">
      <alignment horizontal="center"/>
    </xf>
    <xf numFmtId="0" fontId="1" fillId="19" borderId="39" xfId="0" applyFont="1" applyFill="1" applyBorder="1" applyAlignment="1">
      <alignment wrapText="1"/>
    </xf>
    <xf numFmtId="0" fontId="57" fillId="0" borderId="58" xfId="190" applyBorder="1"/>
    <xf numFmtId="0" fontId="57" fillId="0" borderId="58" xfId="190" applyBorder="1" applyAlignment="1">
      <alignment wrapText="1"/>
    </xf>
    <xf numFmtId="0" fontId="57" fillId="0" borderId="0" xfId="190"/>
    <xf numFmtId="0" fontId="0" fillId="15" borderId="25" xfId="0" applyFont="1" applyFill="1" applyBorder="1"/>
    <xf numFmtId="0" fontId="1" fillId="15" borderId="0" xfId="0" applyFont="1" applyFill="1" applyBorder="1" applyAlignment="1">
      <alignment vertical="center"/>
    </xf>
    <xf numFmtId="0" fontId="1" fillId="15" borderId="0" xfId="0" applyFont="1" applyFill="1" applyBorder="1" applyAlignment="1">
      <alignment vertical="center" wrapText="1"/>
    </xf>
    <xf numFmtId="0" fontId="1" fillId="15" borderId="25" xfId="0" applyNumberFormat="1" applyFont="1" applyFill="1" applyBorder="1"/>
    <xf numFmtId="0" fontId="1" fillId="22" borderId="48" xfId="0" applyFont="1" applyFill="1" applyBorder="1" applyAlignment="1">
      <alignment horizontal="center" vertical="center" wrapText="1"/>
    </xf>
    <xf numFmtId="164" fontId="1" fillId="22" borderId="49" xfId="0" applyNumberFormat="1" applyFont="1" applyFill="1" applyBorder="1" applyAlignment="1">
      <alignment horizontal="center" vertical="center" wrapText="1"/>
    </xf>
    <xf numFmtId="0" fontId="1" fillId="22" borderId="49" xfId="0" applyFont="1" applyFill="1" applyBorder="1" applyAlignment="1">
      <alignment horizontal="center" vertical="center" wrapText="1"/>
    </xf>
    <xf numFmtId="0" fontId="1" fillId="22" borderId="51" xfId="0" applyFont="1" applyFill="1" applyBorder="1" applyAlignment="1">
      <alignment horizontal="center" vertical="center" wrapText="1"/>
    </xf>
    <xf numFmtId="0" fontId="1" fillId="22" borderId="52" xfId="0" applyFont="1" applyFill="1" applyBorder="1" applyAlignment="1">
      <alignment horizontal="center" vertical="center" wrapText="1"/>
    </xf>
    <xf numFmtId="164" fontId="50" fillId="47" borderId="48" xfId="0" applyNumberFormat="1" applyFont="1" applyFill="1" applyBorder="1" applyAlignment="1">
      <alignment horizontal="center" vertical="center" wrapText="1"/>
    </xf>
    <xf numFmtId="0" fontId="50" fillId="47" borderId="49" xfId="0" applyFont="1" applyFill="1" applyBorder="1" applyAlignment="1">
      <alignment horizontal="center" vertical="center" wrapText="1"/>
    </xf>
    <xf numFmtId="0" fontId="50" fillId="47" borderId="51" xfId="0" applyFont="1" applyFill="1" applyBorder="1" applyAlignment="1">
      <alignment horizontal="left" vertical="center" wrapText="1"/>
    </xf>
    <xf numFmtId="1" fontId="1" fillId="48" borderId="49" xfId="0" applyNumberFormat="1" applyFont="1" applyFill="1" applyBorder="1" applyAlignment="1">
      <alignment horizontal="center" vertical="center" wrapText="1"/>
    </xf>
    <xf numFmtId="0" fontId="1" fillId="48" borderId="50" xfId="0" applyFont="1" applyFill="1" applyBorder="1" applyAlignment="1">
      <alignment horizontal="center" vertical="center" wrapText="1"/>
    </xf>
    <xf numFmtId="0" fontId="1" fillId="48" borderId="49" xfId="0" applyFont="1" applyFill="1" applyBorder="1" applyAlignment="1">
      <alignment horizontal="center" vertical="center" wrapText="1"/>
    </xf>
    <xf numFmtId="0" fontId="1" fillId="48" borderId="51" xfId="0" applyFont="1" applyFill="1" applyBorder="1" applyAlignment="1">
      <alignment horizontal="center" vertical="center" wrapText="1"/>
    </xf>
    <xf numFmtId="0" fontId="0" fillId="51" borderId="54" xfId="0" applyFill="1" applyBorder="1"/>
    <xf numFmtId="164" fontId="61" fillId="49" borderId="55" xfId="0" applyNumberFormat="1" applyFont="1" applyFill="1" applyBorder="1" applyAlignment="1">
      <alignment horizontal="left" vertical="center"/>
    </xf>
    <xf numFmtId="164" fontId="61" fillId="49" borderId="54" xfId="0" applyNumberFormat="1" applyFont="1" applyFill="1" applyBorder="1" applyAlignment="1">
      <alignment horizontal="center" vertical="center"/>
    </xf>
    <xf numFmtId="1" fontId="61" fillId="49" borderId="54" xfId="0" applyNumberFormat="1" applyFont="1" applyFill="1" applyBorder="1" applyAlignment="1">
      <alignment horizontal="center" vertical="center"/>
    </xf>
    <xf numFmtId="164" fontId="61" fillId="49" borderId="53" xfId="0" applyNumberFormat="1" applyFont="1" applyFill="1" applyBorder="1" applyAlignment="1">
      <alignment horizontal="center" vertical="center"/>
    </xf>
    <xf numFmtId="164" fontId="61" fillId="50" borderId="54" xfId="0" applyNumberFormat="1" applyFont="1" applyFill="1" applyBorder="1" applyAlignment="1">
      <alignment horizontal="center" vertical="center"/>
    </xf>
    <xf numFmtId="164" fontId="61" fillId="50" borderId="53" xfId="0" applyNumberFormat="1" applyFont="1" applyFill="1" applyBorder="1" applyAlignment="1">
      <alignment horizontal="center" vertical="center"/>
    </xf>
    <xf numFmtId="0" fontId="37" fillId="51" borderId="54" xfId="0" applyFont="1" applyFill="1" applyBorder="1"/>
    <xf numFmtId="0" fontId="61" fillId="49" borderId="54" xfId="0" applyFont="1" applyFill="1" applyBorder="1" applyAlignment="1">
      <alignment horizontal="center" vertical="center"/>
    </xf>
    <xf numFmtId="0" fontId="61" fillId="49" borderId="53" xfId="0" applyFont="1" applyFill="1" applyBorder="1" applyAlignment="1">
      <alignment horizontal="center" vertical="center"/>
    </xf>
    <xf numFmtId="0" fontId="61" fillId="50" borderId="53" xfId="0" applyFont="1" applyFill="1" applyBorder="1" applyAlignment="1">
      <alignment horizontal="center" vertical="center" wrapText="1"/>
    </xf>
    <xf numFmtId="0" fontId="55" fillId="0" borderId="0" xfId="3" applyFont="1" applyFill="1" applyBorder="1" applyAlignment="1">
      <alignment wrapText="1"/>
    </xf>
    <xf numFmtId="15" fontId="31" fillId="10" borderId="25" xfId="1" applyNumberFormat="1" applyFont="1" applyBorder="1" applyAlignment="1">
      <alignment horizontal="left"/>
    </xf>
    <xf numFmtId="0" fontId="56" fillId="0" borderId="0" xfId="0" applyFont="1" applyAlignment="1">
      <alignment horizontal="left"/>
    </xf>
    <xf numFmtId="0" fontId="56" fillId="0" borderId="0" xfId="0" applyFont="1" applyAlignment="1"/>
    <xf numFmtId="0" fontId="55" fillId="0" borderId="0" xfId="3" applyFont="1" applyBorder="1" applyAlignment="1">
      <alignment wrapText="1"/>
    </xf>
    <xf numFmtId="0" fontId="55" fillId="0" borderId="0" xfId="3" applyFont="1" applyBorder="1" applyAlignment="1">
      <alignment horizontal="left"/>
    </xf>
    <xf numFmtId="0" fontId="55" fillId="15" borderId="0" xfId="3" applyFont="1" applyFill="1" applyBorder="1" applyAlignment="1">
      <alignment horizontal="right"/>
    </xf>
    <xf numFmtId="0" fontId="55" fillId="11" borderId="0" xfId="3" applyFont="1" applyFill="1" applyBorder="1" applyAlignment="1">
      <alignment horizontal="left"/>
    </xf>
    <xf numFmtId="0" fontId="58" fillId="13" borderId="0" xfId="3" applyFont="1" applyFill="1" applyBorder="1" applyAlignment="1">
      <alignment horizontal="left"/>
    </xf>
    <xf numFmtId="0" fontId="63" fillId="36" borderId="0" xfId="3" applyFont="1" applyFill="1" applyBorder="1" applyAlignment="1">
      <alignment horizontal="left"/>
    </xf>
    <xf numFmtId="0" fontId="11" fillId="15" borderId="0" xfId="4" applyFill="1" applyAlignment="1">
      <alignment horizontal="left"/>
    </xf>
    <xf numFmtId="0" fontId="64" fillId="15" borderId="0" xfId="0" applyFont="1" applyFill="1" applyAlignment="1"/>
    <xf numFmtId="0" fontId="64" fillId="0" borderId="0" xfId="0" applyFont="1" applyAlignment="1"/>
    <xf numFmtId="0" fontId="65" fillId="0" borderId="0" xfId="0" applyFont="1" applyAlignment="1">
      <alignment vertical="center"/>
    </xf>
    <xf numFmtId="0" fontId="11" fillId="15" borderId="0" xfId="4" applyFill="1" applyAlignment="1"/>
    <xf numFmtId="15" fontId="41" fillId="11" borderId="0" xfId="0" quotePrefix="1" applyNumberFormat="1" applyFont="1" applyFill="1" applyAlignment="1">
      <alignment wrapText="1"/>
    </xf>
    <xf numFmtId="0" fontId="61" fillId="49" borderId="55" xfId="0" applyFont="1" applyFill="1" applyBorder="1" applyAlignment="1">
      <alignment horizontal="center" vertical="center" wrapText="1"/>
    </xf>
    <xf numFmtId="0" fontId="4" fillId="20" borderId="0" xfId="0" applyFont="1" applyFill="1" applyBorder="1" applyAlignment="1">
      <alignment horizontal="center" vertical="center" wrapText="1"/>
    </xf>
    <xf numFmtId="0" fontId="1" fillId="16" borderId="40" xfId="0" applyFont="1" applyFill="1" applyBorder="1" applyAlignment="1">
      <alignment horizontal="center" wrapText="1"/>
    </xf>
    <xf numFmtId="0" fontId="1" fillId="18" borderId="44" xfId="5" applyFont="1" applyFill="1" applyBorder="1" applyAlignment="1">
      <alignment vertical="center" wrapText="1"/>
    </xf>
    <xf numFmtId="0" fontId="0" fillId="15" borderId="44" xfId="0" applyFont="1" applyFill="1" applyBorder="1" applyAlignment="1">
      <alignment horizontal="center" vertical="center" wrapText="1"/>
    </xf>
    <xf numFmtId="0" fontId="14" fillId="15" borderId="44" xfId="0" applyFont="1" applyFill="1" applyBorder="1" applyAlignment="1">
      <alignment horizontal="center" vertical="center" wrapText="1"/>
    </xf>
    <xf numFmtId="0" fontId="0" fillId="15" borderId="25" xfId="0" applyFont="1" applyFill="1" applyBorder="1" applyAlignment="1">
      <alignment horizontal="center" vertical="center" wrapText="1"/>
    </xf>
    <xf numFmtId="0" fontId="1" fillId="15" borderId="25" xfId="0" applyFont="1" applyFill="1" applyBorder="1" applyAlignment="1">
      <alignment wrapText="1"/>
    </xf>
    <xf numFmtId="0" fontId="1" fillId="15" borderId="0" xfId="0" applyFont="1" applyFill="1" applyBorder="1" applyAlignment="1">
      <alignment wrapText="1"/>
    </xf>
    <xf numFmtId="0" fontId="0" fillId="15" borderId="39" xfId="0" applyFont="1" applyFill="1" applyBorder="1" applyAlignment="1">
      <alignment vertical="center" wrapText="1"/>
    </xf>
    <xf numFmtId="0" fontId="20" fillId="15" borderId="44" xfId="5" applyFont="1" applyFill="1" applyBorder="1" applyAlignment="1">
      <alignment horizontal="center" vertical="center" wrapText="1"/>
    </xf>
    <xf numFmtId="0" fontId="11" fillId="12" borderId="25" xfId="4" applyFill="1" applyBorder="1" applyAlignment="1">
      <alignment vertical="center" wrapText="1"/>
    </xf>
    <xf numFmtId="0" fontId="14" fillId="15" borderId="25" xfId="0" applyFont="1" applyFill="1" applyBorder="1" applyAlignment="1">
      <alignment horizontal="center" vertical="center"/>
    </xf>
    <xf numFmtId="49" fontId="22" fillId="15" borderId="25" xfId="146" applyNumberFormat="1" applyFont="1" applyFill="1" applyBorder="1" applyAlignment="1">
      <alignment vertical="center"/>
    </xf>
    <xf numFmtId="168" fontId="22" fillId="15" borderId="25" xfId="146" applyNumberFormat="1" applyFont="1" applyFill="1" applyBorder="1" applyAlignment="1">
      <alignment horizontal="center" vertical="center"/>
    </xf>
    <xf numFmtId="0" fontId="22" fillId="15" borderId="25" xfId="146" applyFont="1" applyFill="1" applyBorder="1" applyAlignment="1">
      <alignment vertical="center"/>
    </xf>
    <xf numFmtId="0" fontId="22" fillId="15" borderId="25" xfId="146" applyFont="1" applyFill="1" applyBorder="1" applyAlignment="1">
      <alignment vertical="center" wrapText="1"/>
    </xf>
    <xf numFmtId="0" fontId="51" fillId="15" borderId="25" xfId="146" applyFont="1" applyFill="1" applyBorder="1" applyAlignment="1">
      <alignment vertical="center" wrapText="1"/>
    </xf>
    <xf numFmtId="49" fontId="22" fillId="15" borderId="14" xfId="146" applyNumberFormat="1" applyFont="1" applyFill="1" applyBorder="1" applyAlignment="1">
      <alignment vertical="center"/>
    </xf>
    <xf numFmtId="49" fontId="22" fillId="52" borderId="70" xfId="146" applyNumberFormat="1" applyFont="1" applyFill="1" applyBorder="1" applyAlignment="1">
      <alignment vertical="center"/>
    </xf>
    <xf numFmtId="49" fontId="22" fillId="52" borderId="25" xfId="146" applyNumberFormat="1" applyFont="1" applyFill="1" applyBorder="1" applyAlignment="1">
      <alignment vertical="center"/>
    </xf>
    <xf numFmtId="49" fontId="22" fillId="15" borderId="70" xfId="146" applyNumberFormat="1" applyFont="1" applyFill="1" applyBorder="1" applyAlignment="1">
      <alignment vertical="center"/>
    </xf>
    <xf numFmtId="0" fontId="14" fillId="15" borderId="70" xfId="0" applyFont="1" applyFill="1" applyBorder="1" applyAlignment="1">
      <alignment horizontal="left" vertical="center" wrapText="1"/>
    </xf>
    <xf numFmtId="168" fontId="22" fillId="12" borderId="25" xfId="146" applyNumberFormat="1" applyFont="1" applyFill="1" applyBorder="1" applyAlignment="1">
      <alignment horizontal="center" vertical="center"/>
    </xf>
    <xf numFmtId="46" fontId="14" fillId="15" borderId="25" xfId="0" applyNumberFormat="1" applyFont="1" applyFill="1" applyBorder="1" applyAlignment="1">
      <alignment vertical="center" wrapText="1"/>
    </xf>
    <xf numFmtId="49" fontId="22" fillId="15" borderId="25" xfId="146" applyNumberFormat="1" applyFont="1" applyFill="1" applyBorder="1" applyAlignment="1">
      <alignment vertical="center" wrapText="1"/>
    </xf>
    <xf numFmtId="168" fontId="22" fillId="15" borderId="14" xfId="146" applyNumberFormat="1" applyFont="1" applyFill="1" applyBorder="1" applyAlignment="1">
      <alignment horizontal="center" vertical="center"/>
    </xf>
    <xf numFmtId="0" fontId="51" fillId="15" borderId="0" xfId="146" applyFont="1" applyFill="1" applyBorder="1" applyAlignment="1">
      <alignment vertical="center" wrapText="1"/>
    </xf>
    <xf numFmtId="49" fontId="22" fillId="15" borderId="14" xfId="146" applyNumberFormat="1" applyFont="1" applyFill="1" applyBorder="1" applyAlignment="1">
      <alignment vertical="center" wrapText="1"/>
    </xf>
    <xf numFmtId="49" fontId="22" fillId="15" borderId="0" xfId="146" applyNumberFormat="1" applyFont="1" applyFill="1" applyBorder="1" applyAlignment="1">
      <alignment vertical="center" wrapText="1"/>
    </xf>
    <xf numFmtId="49" fontId="22" fillId="52" borderId="14" xfId="146" applyNumberFormat="1" applyFont="1" applyFill="1" applyBorder="1" applyAlignment="1">
      <alignment vertical="center"/>
    </xf>
    <xf numFmtId="0" fontId="52" fillId="12" borderId="25" xfId="4" applyFont="1" applyFill="1" applyBorder="1" applyAlignment="1">
      <alignment vertical="center" wrapText="1"/>
    </xf>
    <xf numFmtId="0" fontId="11" fillId="15" borderId="25" xfId="4" applyFill="1" applyBorder="1" applyAlignment="1">
      <alignment vertical="center" wrapText="1"/>
    </xf>
    <xf numFmtId="49" fontId="22" fillId="12" borderId="25" xfId="146" applyNumberFormat="1" applyFont="1" applyFill="1" applyBorder="1" applyAlignment="1">
      <alignment vertical="center"/>
    </xf>
    <xf numFmtId="0" fontId="14" fillId="15" borderId="25" xfId="0" applyFont="1" applyFill="1" applyBorder="1" applyAlignment="1">
      <alignment horizontal="center" vertical="top" wrapText="1"/>
    </xf>
    <xf numFmtId="49" fontId="54" fillId="53" borderId="25" xfId="0" applyNumberFormat="1" applyFont="1" applyFill="1" applyBorder="1" applyAlignment="1">
      <alignment vertical="top" wrapText="1"/>
    </xf>
    <xf numFmtId="168" fontId="54" fillId="53" borderId="25" xfId="0" applyNumberFormat="1" applyFont="1" applyFill="1" applyBorder="1" applyAlignment="1">
      <alignment horizontal="center" vertical="top" wrapText="1"/>
    </xf>
    <xf numFmtId="0" fontId="54" fillId="53" borderId="25" xfId="0" applyFont="1" applyFill="1" applyBorder="1" applyAlignment="1">
      <alignment horizontal="center" vertical="top" wrapText="1"/>
    </xf>
    <xf numFmtId="0" fontId="54" fillId="53" borderId="25" xfId="0" applyFont="1" applyFill="1" applyBorder="1" applyAlignment="1">
      <alignment vertical="top" wrapText="1"/>
    </xf>
    <xf numFmtId="0" fontId="14" fillId="15" borderId="25" xfId="0" applyFont="1" applyFill="1" applyBorder="1" applyAlignment="1">
      <alignment vertical="top" wrapText="1"/>
    </xf>
    <xf numFmtId="0" fontId="51" fillId="53" borderId="25" xfId="0" applyFont="1" applyFill="1" applyBorder="1" applyAlignment="1">
      <alignment vertical="top" wrapText="1"/>
    </xf>
    <xf numFmtId="49" fontId="54" fillId="53" borderId="25" xfId="0" applyNumberFormat="1" applyFont="1" applyFill="1" applyBorder="1" applyAlignment="1">
      <alignment horizontal="center" vertical="top" wrapText="1"/>
    </xf>
    <xf numFmtId="49" fontId="54" fillId="54" borderId="25" xfId="0" applyNumberFormat="1" applyFont="1" applyFill="1" applyBorder="1" applyAlignment="1">
      <alignment vertical="top" wrapText="1"/>
    </xf>
    <xf numFmtId="49" fontId="54" fillId="55" borderId="25" xfId="0" applyNumberFormat="1" applyFont="1" applyFill="1" applyBorder="1" applyAlignment="1">
      <alignment vertical="top" wrapText="1"/>
    </xf>
    <xf numFmtId="49" fontId="22" fillId="15" borderId="49" xfId="146" applyNumberFormat="1" applyFont="1" applyFill="1" applyBorder="1" applyAlignment="1">
      <alignment vertical="center" wrapText="1"/>
    </xf>
    <xf numFmtId="0" fontId="0" fillId="0" borderId="20" xfId="0" applyBorder="1" applyAlignment="1">
      <alignment horizontal="left" vertical="top" wrapText="1"/>
    </xf>
    <xf numFmtId="0" fontId="0" fillId="0" borderId="20" xfId="0" applyBorder="1" applyAlignment="1">
      <alignment horizontal="center" vertical="top" wrapText="1"/>
    </xf>
    <xf numFmtId="0" fontId="0" fillId="0" borderId="20" xfId="0" applyFont="1" applyBorder="1" applyAlignment="1">
      <alignment horizontal="center" vertical="top" wrapText="1"/>
    </xf>
    <xf numFmtId="0" fontId="0" fillId="0" borderId="86" xfId="0" applyFont="1" applyBorder="1" applyAlignment="1">
      <alignment horizontal="center" vertical="top" wrapText="1"/>
    </xf>
    <xf numFmtId="0" fontId="0" fillId="26" borderId="20" xfId="0" applyFont="1" applyFill="1" applyBorder="1" applyAlignment="1">
      <alignment horizontal="left" vertical="top" wrapText="1"/>
    </xf>
    <xf numFmtId="0" fontId="0" fillId="26" borderId="20" xfId="0" applyFill="1" applyBorder="1" applyAlignment="1">
      <alignment horizontal="center" vertical="top" wrapText="1"/>
    </xf>
    <xf numFmtId="175" fontId="1" fillId="11" borderId="25" xfId="0" quotePrefix="1" applyNumberFormat="1" applyFont="1" applyFill="1" applyBorder="1" applyAlignment="1">
      <alignment horizontal="center" vertical="center"/>
    </xf>
    <xf numFmtId="0" fontId="1" fillId="11" borderId="39" xfId="0" applyFont="1" applyFill="1" applyBorder="1" applyAlignment="1">
      <alignment vertical="center" wrapText="1"/>
    </xf>
    <xf numFmtId="0" fontId="1" fillId="11" borderId="38" xfId="0" applyFont="1" applyFill="1" applyBorder="1" applyAlignment="1">
      <alignment vertical="center" wrapText="1"/>
    </xf>
    <xf numFmtId="164" fontId="22" fillId="59" borderId="25" xfId="0" applyNumberFormat="1" applyFont="1" applyFill="1" applyBorder="1" applyAlignment="1">
      <alignment horizontal="center" vertical="center" wrapText="1"/>
    </xf>
    <xf numFmtId="0" fontId="22" fillId="59" borderId="25" xfId="0" applyFont="1" applyFill="1" applyBorder="1" applyAlignment="1">
      <alignment horizontal="center" vertical="center" wrapText="1"/>
    </xf>
    <xf numFmtId="0" fontId="14" fillId="59" borderId="25" xfId="0" applyFont="1" applyFill="1" applyBorder="1" applyAlignment="1">
      <alignment vertical="center" wrapText="1"/>
    </xf>
    <xf numFmtId="0" fontId="14" fillId="11" borderId="25" xfId="0" applyFont="1" applyFill="1" applyBorder="1" applyAlignment="1">
      <alignment vertical="center" wrapText="1"/>
    </xf>
    <xf numFmtId="0" fontId="1" fillId="36" borderId="25" xfId="3" applyFont="1" applyFill="1" applyBorder="1" applyAlignment="1">
      <alignment horizontal="left" vertical="center" wrapText="1"/>
    </xf>
    <xf numFmtId="0" fontId="1" fillId="36" borderId="25" xfId="3" applyFont="1" applyFill="1" applyBorder="1" applyAlignment="1">
      <alignment horizontal="center" vertical="center" wrapText="1"/>
    </xf>
    <xf numFmtId="20" fontId="1" fillId="36" borderId="25" xfId="3" applyNumberFormat="1" applyFont="1" applyFill="1" applyBorder="1" applyAlignment="1">
      <alignment horizontal="center" vertical="center" wrapText="1"/>
    </xf>
    <xf numFmtId="0" fontId="1" fillId="36" borderId="25" xfId="3" quotePrefix="1" applyFont="1" applyFill="1" applyBorder="1" applyAlignment="1">
      <alignment horizontal="center" vertical="center" wrapText="1"/>
    </xf>
    <xf numFmtId="0" fontId="1" fillId="60" borderId="25" xfId="0" applyFont="1" applyFill="1" applyBorder="1" applyAlignment="1">
      <alignment horizontal="left" vertical="center" wrapText="1"/>
    </xf>
    <xf numFmtId="0" fontId="1" fillId="13" borderId="38" xfId="0" applyFont="1" applyFill="1" applyBorder="1" applyAlignment="1">
      <alignment vertical="center" wrapText="1"/>
    </xf>
    <xf numFmtId="0" fontId="1" fillId="13" borderId="25" xfId="0" applyFont="1" applyFill="1" applyBorder="1" applyAlignment="1">
      <alignment horizontal="center" vertical="center"/>
    </xf>
    <xf numFmtId="175" fontId="1" fillId="13" borderId="25" xfId="0" applyNumberFormat="1" applyFont="1" applyFill="1" applyBorder="1" applyAlignment="1">
      <alignment horizontal="center" vertical="center"/>
    </xf>
    <xf numFmtId="1" fontId="1" fillId="13" borderId="25" xfId="0" applyNumberFormat="1" applyFont="1" applyFill="1" applyBorder="1" applyAlignment="1">
      <alignment horizontal="center" vertical="center"/>
    </xf>
    <xf numFmtId="1" fontId="1" fillId="13" borderId="42" xfId="0" applyNumberFormat="1" applyFont="1" applyFill="1" applyBorder="1" applyAlignment="1">
      <alignment horizontal="center" vertical="center"/>
    </xf>
    <xf numFmtId="0" fontId="1" fillId="13" borderId="38" xfId="0" applyFont="1" applyFill="1" applyBorder="1" applyAlignment="1">
      <alignment horizontal="center" vertical="center"/>
    </xf>
    <xf numFmtId="2" fontId="1" fillId="13" borderId="25" xfId="0" applyNumberFormat="1" applyFont="1" applyFill="1" applyBorder="1" applyAlignment="1">
      <alignment horizontal="center" vertical="center"/>
    </xf>
    <xf numFmtId="166" fontId="1" fillId="13" borderId="25" xfId="0" applyNumberFormat="1" applyFont="1" applyFill="1" applyBorder="1" applyAlignment="1">
      <alignment horizontal="center" vertical="center"/>
    </xf>
    <xf numFmtId="20" fontId="1" fillId="13" borderId="25" xfId="0" applyNumberFormat="1" applyFont="1" applyFill="1" applyBorder="1" applyAlignment="1">
      <alignment horizontal="center" vertical="center"/>
    </xf>
    <xf numFmtId="164" fontId="1" fillId="13" borderId="25" xfId="0" applyNumberFormat="1" applyFont="1" applyFill="1" applyBorder="1" applyAlignment="1">
      <alignment horizontal="center" vertical="center"/>
    </xf>
    <xf numFmtId="0" fontId="1" fillId="13" borderId="25" xfId="0" applyFont="1" applyFill="1" applyBorder="1" applyAlignment="1">
      <alignment vertical="center"/>
    </xf>
    <xf numFmtId="0" fontId="1" fillId="13" borderId="39" xfId="0" applyFont="1" applyFill="1" applyBorder="1" applyAlignment="1">
      <alignment vertical="center"/>
    </xf>
    <xf numFmtId="0" fontId="1" fillId="13" borderId="38" xfId="0" applyFont="1" applyFill="1" applyBorder="1" applyAlignment="1">
      <alignment horizontal="center" vertical="center" wrapText="1"/>
    </xf>
    <xf numFmtId="0" fontId="1" fillId="13" borderId="39" xfId="0" applyFont="1" applyFill="1" applyBorder="1" applyAlignment="1">
      <alignment vertical="center" wrapText="1"/>
    </xf>
    <xf numFmtId="0" fontId="1" fillId="11" borderId="25" xfId="0" applyFont="1" applyFill="1" applyBorder="1" applyAlignment="1">
      <alignment horizontal="center" vertical="center"/>
    </xf>
    <xf numFmtId="175" fontId="1" fillId="11" borderId="25" xfId="0" applyNumberFormat="1" applyFont="1" applyFill="1" applyBorder="1" applyAlignment="1">
      <alignment horizontal="center" vertical="center"/>
    </xf>
    <xf numFmtId="0" fontId="1" fillId="11" borderId="25" xfId="0" applyFont="1" applyFill="1" applyBorder="1" applyAlignment="1">
      <alignment vertical="center" wrapText="1"/>
    </xf>
    <xf numFmtId="2" fontId="1" fillId="36" borderId="25" xfId="3" applyNumberFormat="1" applyFont="1" applyFill="1" applyBorder="1" applyAlignment="1">
      <alignment horizontal="center" vertical="center" wrapText="1"/>
    </xf>
    <xf numFmtId="0" fontId="1" fillId="36" borderId="25" xfId="3" applyFont="1" applyFill="1" applyBorder="1" applyAlignment="1">
      <alignment horizontal="left" vertical="top" wrapText="1"/>
    </xf>
    <xf numFmtId="0" fontId="14" fillId="11" borderId="25" xfId="0" quotePrefix="1" applyFont="1" applyFill="1" applyBorder="1" applyAlignment="1">
      <alignment vertical="center" wrapText="1"/>
    </xf>
    <xf numFmtId="0" fontId="14" fillId="36" borderId="25" xfId="3" applyFont="1" applyFill="1" applyBorder="1" applyAlignment="1">
      <alignment horizontal="left" vertical="center" wrapText="1"/>
    </xf>
    <xf numFmtId="168" fontId="14" fillId="36" borderId="25" xfId="3" applyNumberFormat="1" applyFont="1" applyFill="1" applyBorder="1" applyAlignment="1">
      <alignment horizontal="center" vertical="center" wrapText="1"/>
    </xf>
    <xf numFmtId="0" fontId="14" fillId="36" borderId="25" xfId="3" applyFont="1" applyFill="1" applyBorder="1" applyAlignment="1">
      <alignment horizontal="center" vertical="center" wrapText="1"/>
    </xf>
    <xf numFmtId="171" fontId="14" fillId="11" borderId="25" xfId="0" applyNumberFormat="1" applyFont="1" applyFill="1" applyBorder="1" applyAlignment="1">
      <alignment horizontal="center" vertical="center" wrapText="1"/>
    </xf>
    <xf numFmtId="168" fontId="14" fillId="11" borderId="25" xfId="0" applyNumberFormat="1" applyFont="1" applyFill="1" applyBorder="1" applyAlignment="1">
      <alignment horizontal="center" vertical="center" wrapText="1"/>
    </xf>
    <xf numFmtId="177" fontId="14" fillId="11" borderId="25" xfId="0" applyNumberFormat="1" applyFont="1" applyFill="1" applyBorder="1" applyAlignment="1">
      <alignment horizontal="center" vertical="center" wrapText="1"/>
    </xf>
    <xf numFmtId="0" fontId="14" fillId="11" borderId="25" xfId="0" applyFont="1" applyFill="1" applyBorder="1" applyAlignment="1">
      <alignment horizontal="center" vertical="center" wrapText="1"/>
    </xf>
    <xf numFmtId="164" fontId="14" fillId="11" borderId="25" xfId="0" quotePrefix="1" applyNumberFormat="1" applyFont="1" applyFill="1" applyBorder="1" applyAlignment="1">
      <alignment horizontal="center" vertical="center" wrapText="1"/>
    </xf>
    <xf numFmtId="0" fontId="66" fillId="56" borderId="25" xfId="254" applyBorder="1" applyAlignment="1">
      <alignment horizontal="center" vertical="center" wrapText="1"/>
    </xf>
    <xf numFmtId="0" fontId="66" fillId="56" borderId="25" xfId="254" applyBorder="1" applyAlignment="1">
      <alignment vertical="center" wrapText="1"/>
    </xf>
    <xf numFmtId="0" fontId="66" fillId="56" borderId="25" xfId="254" applyBorder="1" applyAlignment="1">
      <alignment horizontal="left" vertical="center" wrapText="1"/>
    </xf>
    <xf numFmtId="0" fontId="66" fillId="56" borderId="14" xfId="254" applyBorder="1" applyAlignment="1">
      <alignment vertical="center" wrapText="1"/>
    </xf>
    <xf numFmtId="171" fontId="66" fillId="56" borderId="25" xfId="254" applyNumberFormat="1" applyBorder="1" applyAlignment="1">
      <alignment horizontal="center" vertical="center" wrapText="1"/>
    </xf>
    <xf numFmtId="177" fontId="66" fillId="56" borderId="25" xfId="254" applyNumberFormat="1" applyBorder="1" applyAlignment="1">
      <alignment horizontal="center" vertical="center" wrapText="1"/>
    </xf>
    <xf numFmtId="0" fontId="66" fillId="56" borderId="25" xfId="254" quotePrefix="1" applyNumberFormat="1" applyBorder="1" applyAlignment="1">
      <alignment horizontal="center" vertical="center" wrapText="1"/>
    </xf>
    <xf numFmtId="164" fontId="66" fillId="56" borderId="25" xfId="254" quotePrefix="1" applyNumberFormat="1" applyBorder="1" applyAlignment="1">
      <alignment horizontal="center" vertical="center" wrapText="1"/>
    </xf>
    <xf numFmtId="0" fontId="14" fillId="11" borderId="25" xfId="0" applyFont="1" applyFill="1" applyBorder="1" applyAlignment="1">
      <alignment horizontal="left" vertical="center" wrapText="1"/>
    </xf>
    <xf numFmtId="49" fontId="22" fillId="11" borderId="25" xfId="146" applyNumberFormat="1" applyFont="1" applyFill="1" applyBorder="1" applyAlignment="1">
      <alignment vertical="center"/>
    </xf>
    <xf numFmtId="164" fontId="14" fillId="11" borderId="25" xfId="0" applyNumberFormat="1" applyFont="1" applyFill="1" applyBorder="1" applyAlignment="1">
      <alignment horizontal="center" vertical="center" wrapText="1"/>
    </xf>
    <xf numFmtId="0" fontId="69" fillId="11" borderId="25" xfId="0" applyFont="1" applyFill="1" applyBorder="1" applyAlignment="1">
      <alignment vertical="center" wrapText="1"/>
    </xf>
    <xf numFmtId="0" fontId="14" fillId="11" borderId="25" xfId="0" applyFont="1" applyFill="1" applyBorder="1" applyAlignment="1">
      <alignment horizontal="center" vertical="center"/>
    </xf>
    <xf numFmtId="0" fontId="66" fillId="56" borderId="25" xfId="254" applyBorder="1" applyAlignment="1">
      <alignment horizontal="center" vertical="center"/>
    </xf>
    <xf numFmtId="49" fontId="66" fillId="56" borderId="25" xfId="254" applyNumberFormat="1" applyBorder="1" applyAlignment="1">
      <alignment vertical="center"/>
    </xf>
    <xf numFmtId="168" fontId="66" fillId="56" borderId="25" xfId="254" applyNumberFormat="1" applyBorder="1" applyAlignment="1">
      <alignment horizontal="center" vertical="center"/>
    </xf>
    <xf numFmtId="0" fontId="66" fillId="56" borderId="25" xfId="254" applyBorder="1" applyAlignment="1">
      <alignment vertical="center"/>
    </xf>
    <xf numFmtId="168" fontId="66" fillId="56" borderId="25" xfId="254" applyNumberFormat="1" applyBorder="1" applyAlignment="1">
      <alignment horizontal="center" vertical="center" wrapText="1"/>
    </xf>
    <xf numFmtId="0" fontId="22" fillId="11" borderId="25" xfId="146" applyFont="1" applyFill="1" applyBorder="1" applyAlignment="1">
      <alignment horizontal="center" vertical="center"/>
    </xf>
    <xf numFmtId="0" fontId="69" fillId="11" borderId="25" xfId="146" applyFont="1" applyFill="1" applyBorder="1" applyAlignment="1">
      <alignment vertical="center" wrapText="1"/>
    </xf>
    <xf numFmtId="0" fontId="1" fillId="11" borderId="0" xfId="3" applyFont="1" applyFill="1" applyBorder="1" applyAlignment="1">
      <alignment horizontal="center" vertical="center"/>
    </xf>
    <xf numFmtId="164" fontId="1" fillId="11" borderId="25" xfId="5" applyNumberFormat="1" applyFont="1" applyFill="1" applyBorder="1" applyAlignment="1">
      <alignment horizontal="center" vertical="center"/>
    </xf>
    <xf numFmtId="0" fontId="1" fillId="11" borderId="44" xfId="0" applyFont="1" applyFill="1" applyBorder="1" applyAlignment="1">
      <alignment horizontal="center" vertical="center" wrapText="1"/>
    </xf>
    <xf numFmtId="165" fontId="1" fillId="11" borderId="39" xfId="0" applyNumberFormat="1" applyFont="1" applyFill="1" applyBorder="1" applyAlignment="1">
      <alignment vertical="center" wrapText="1"/>
    </xf>
    <xf numFmtId="0" fontId="14" fillId="13" borderId="25" xfId="0" applyFont="1" applyFill="1" applyBorder="1" applyAlignment="1">
      <alignment horizontal="center" vertical="center" wrapText="1"/>
    </xf>
    <xf numFmtId="0" fontId="14" fillId="13" borderId="25" xfId="0" applyFont="1" applyFill="1" applyBorder="1" applyAlignment="1">
      <alignment vertical="center" wrapText="1"/>
    </xf>
    <xf numFmtId="0" fontId="14" fillId="13" borderId="25" xfId="0" applyFont="1" applyFill="1" applyBorder="1" applyAlignment="1">
      <alignment horizontal="left" vertical="center" wrapText="1"/>
    </xf>
    <xf numFmtId="171" fontId="14" fillId="13" borderId="25" xfId="0" applyNumberFormat="1" applyFont="1" applyFill="1" applyBorder="1" applyAlignment="1">
      <alignment horizontal="center" vertical="center" wrapText="1"/>
    </xf>
    <xf numFmtId="168" fontId="14" fillId="13" borderId="25" xfId="0" applyNumberFormat="1" applyFont="1" applyFill="1" applyBorder="1" applyAlignment="1">
      <alignment horizontal="center" vertical="center" wrapText="1"/>
    </xf>
    <xf numFmtId="164" fontId="14" fillId="13" borderId="25" xfId="0" applyNumberFormat="1" applyFont="1" applyFill="1" applyBorder="1" applyAlignment="1">
      <alignment horizontal="center" vertical="center" wrapText="1"/>
    </xf>
    <xf numFmtId="1" fontId="14" fillId="13" borderId="25" xfId="0" applyNumberFormat="1" applyFont="1" applyFill="1" applyBorder="1" applyAlignment="1">
      <alignment horizontal="center" vertical="center" wrapText="1"/>
    </xf>
    <xf numFmtId="164" fontId="1" fillId="11" borderId="42" xfId="0" applyNumberFormat="1" applyFont="1" applyFill="1" applyBorder="1" applyAlignment="1">
      <alignment horizontal="center" vertical="center"/>
    </xf>
    <xf numFmtId="0" fontId="1" fillId="11" borderId="38" xfId="0" applyFont="1" applyFill="1" applyBorder="1" applyAlignment="1">
      <alignment horizontal="center" vertical="center"/>
    </xf>
    <xf numFmtId="0" fontId="1" fillId="0" borderId="25" xfId="0" applyFont="1" applyFill="1" applyBorder="1" applyAlignment="1">
      <alignment horizontal="center" vertical="center"/>
    </xf>
    <xf numFmtId="164" fontId="1" fillId="11" borderId="25" xfId="0" applyNumberFormat="1" applyFont="1" applyFill="1" applyBorder="1" applyAlignment="1">
      <alignment horizontal="center" vertical="center"/>
    </xf>
    <xf numFmtId="175" fontId="1" fillId="61" borderId="25" xfId="0" quotePrefix="1" applyNumberFormat="1" applyFont="1" applyFill="1" applyBorder="1" applyAlignment="1">
      <alignment horizontal="center" vertical="center"/>
    </xf>
    <xf numFmtId="164" fontId="1" fillId="61" borderId="42" xfId="0" applyNumberFormat="1" applyFont="1" applyFill="1" applyBorder="1" applyAlignment="1">
      <alignment horizontal="center" vertical="center"/>
    </xf>
    <xf numFmtId="164" fontId="1" fillId="61" borderId="25" xfId="0" applyNumberFormat="1" applyFont="1" applyFill="1" applyBorder="1" applyAlignment="1">
      <alignment horizontal="center" vertical="center"/>
    </xf>
    <xf numFmtId="0" fontId="1" fillId="61" borderId="44" xfId="0" applyFont="1" applyFill="1" applyBorder="1" applyAlignment="1">
      <alignment horizontal="center" vertical="center" wrapText="1"/>
    </xf>
    <xf numFmtId="0" fontId="68" fillId="11" borderId="38" xfId="256" applyFill="1" applyBorder="1" applyAlignment="1">
      <alignment horizontal="center" vertical="center"/>
    </xf>
    <xf numFmtId="0" fontId="68" fillId="11" borderId="25" xfId="256" applyFill="1" applyBorder="1" applyAlignment="1">
      <alignment horizontal="center" vertical="center"/>
    </xf>
    <xf numFmtId="0" fontId="67" fillId="11" borderId="25" xfId="255" applyFill="1" applyBorder="1" applyAlignment="1">
      <alignment horizontal="center" vertical="center"/>
    </xf>
    <xf numFmtId="2" fontId="68" fillId="11" borderId="25" xfId="256" applyNumberFormat="1" applyFill="1" applyBorder="1" applyAlignment="1">
      <alignment horizontal="center" vertical="center"/>
    </xf>
    <xf numFmtId="177" fontId="66" fillId="56" borderId="25" xfId="254" quotePrefix="1" applyNumberFormat="1" applyBorder="1" applyAlignment="1">
      <alignment horizontal="center" vertical="center" wrapText="1"/>
    </xf>
    <xf numFmtId="175" fontId="1" fillId="11" borderId="25" xfId="0" quotePrefix="1" applyNumberFormat="1" applyFont="1" applyFill="1" applyBorder="1" applyAlignment="1">
      <alignment horizontal="center" vertical="center" wrapText="1"/>
    </xf>
    <xf numFmtId="0" fontId="10" fillId="11" borderId="25" xfId="0" applyFont="1" applyFill="1" applyBorder="1" applyAlignment="1">
      <alignment horizontal="center" vertical="center"/>
    </xf>
    <xf numFmtId="2" fontId="1" fillId="11" borderId="25" xfId="0" applyNumberFormat="1" applyFont="1" applyFill="1" applyBorder="1" applyAlignment="1">
      <alignment horizontal="center" vertical="center"/>
    </xf>
    <xf numFmtId="0" fontId="6" fillId="13" borderId="38" xfId="0" applyFont="1" applyFill="1" applyBorder="1" applyAlignment="1">
      <alignment vertical="center" wrapText="1"/>
    </xf>
    <xf numFmtId="0" fontId="6" fillId="13" borderId="25" xfId="0" applyFont="1" applyFill="1" applyBorder="1" applyAlignment="1">
      <alignment horizontal="center" vertical="center"/>
    </xf>
    <xf numFmtId="175" fontId="6" fillId="13" borderId="25" xfId="0" applyNumberFormat="1" applyFont="1" applyFill="1" applyBorder="1" applyAlignment="1">
      <alignment horizontal="center" vertical="center"/>
    </xf>
    <xf numFmtId="1" fontId="6" fillId="13" borderId="25" xfId="0" applyNumberFormat="1" applyFont="1" applyFill="1" applyBorder="1" applyAlignment="1">
      <alignment horizontal="center" vertical="center"/>
    </xf>
    <xf numFmtId="1" fontId="6" fillId="13" borderId="42" xfId="0" applyNumberFormat="1" applyFont="1" applyFill="1" applyBorder="1" applyAlignment="1">
      <alignment horizontal="center" vertical="center"/>
    </xf>
    <xf numFmtId="0" fontId="6" fillId="13" borderId="38" xfId="0" applyFont="1" applyFill="1" applyBorder="1" applyAlignment="1">
      <alignment horizontal="center" vertical="center"/>
    </xf>
    <xf numFmtId="2" fontId="6" fillId="13" borderId="25" xfId="0" applyNumberFormat="1" applyFont="1" applyFill="1" applyBorder="1" applyAlignment="1">
      <alignment horizontal="center" vertical="center"/>
    </xf>
    <xf numFmtId="166" fontId="6" fillId="13" borderId="25" xfId="0" applyNumberFormat="1" applyFont="1" applyFill="1" applyBorder="1" applyAlignment="1">
      <alignment horizontal="center" vertical="center"/>
    </xf>
    <xf numFmtId="20" fontId="6" fillId="13" borderId="25" xfId="0" applyNumberFormat="1" applyFont="1" applyFill="1" applyBorder="1" applyAlignment="1">
      <alignment horizontal="center" vertical="center"/>
    </xf>
    <xf numFmtId="20" fontId="6" fillId="13" borderId="39" xfId="0" applyNumberFormat="1" applyFont="1" applyFill="1" applyBorder="1" applyAlignment="1">
      <alignment horizontal="center" vertical="center"/>
    </xf>
    <xf numFmtId="164" fontId="6" fillId="13" borderId="38" xfId="0" applyNumberFormat="1" applyFont="1" applyFill="1" applyBorder="1" applyAlignment="1">
      <alignment horizontal="center" vertical="center"/>
    </xf>
    <xf numFmtId="164" fontId="6" fillId="13" borderId="25" xfId="0" applyNumberFormat="1" applyFont="1" applyFill="1" applyBorder="1" applyAlignment="1">
      <alignment horizontal="center" vertical="center"/>
    </xf>
    <xf numFmtId="0" fontId="6" fillId="13" borderId="25" xfId="0" applyFont="1" applyFill="1" applyBorder="1" applyAlignment="1">
      <alignment vertical="center"/>
    </xf>
    <xf numFmtId="0" fontId="6" fillId="13" borderId="39" xfId="0" applyFont="1" applyFill="1" applyBorder="1" applyAlignment="1">
      <alignment vertical="center"/>
    </xf>
    <xf numFmtId="164" fontId="6" fillId="13" borderId="44" xfId="0" applyNumberFormat="1"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39" xfId="0" applyFont="1" applyFill="1" applyBorder="1" applyAlignment="1">
      <alignment vertical="center" wrapText="1"/>
    </xf>
    <xf numFmtId="0" fontId="71" fillId="15" borderId="0" xfId="0" applyFont="1" applyFill="1" applyAlignment="1">
      <alignment vertical="center"/>
    </xf>
    <xf numFmtId="0" fontId="1" fillId="11" borderId="25" xfId="0" applyFont="1" applyFill="1" applyBorder="1" applyAlignment="1">
      <alignment horizontal="center" vertical="center" wrapText="1"/>
    </xf>
    <xf numFmtId="0" fontId="72" fillId="62" borderId="90" xfId="0" applyFont="1" applyFill="1" applyBorder="1" applyAlignment="1">
      <alignment vertical="center" wrapText="1"/>
    </xf>
    <xf numFmtId="0" fontId="72" fillId="0" borderId="90" xfId="0" applyFont="1" applyBorder="1" applyAlignment="1">
      <alignment vertical="center" wrapText="1"/>
    </xf>
    <xf numFmtId="0" fontId="72" fillId="0" borderId="90" xfId="0" applyFont="1" applyBorder="1" applyAlignment="1">
      <alignment horizontal="center" vertical="center" wrapText="1"/>
    </xf>
    <xf numFmtId="0" fontId="73" fillId="64" borderId="90" xfId="0" applyFont="1" applyFill="1" applyBorder="1" applyAlignment="1">
      <alignment horizontal="center" vertical="center" wrapText="1"/>
    </xf>
    <xf numFmtId="0" fontId="72" fillId="0" borderId="91" xfId="0" applyFont="1" applyBorder="1" applyAlignment="1">
      <alignment vertical="center" wrapText="1"/>
    </xf>
    <xf numFmtId="0" fontId="74" fillId="0" borderId="92" xfId="0" applyFont="1" applyBorder="1" applyAlignment="1">
      <alignment vertical="center" wrapText="1"/>
    </xf>
    <xf numFmtId="0" fontId="74" fillId="62" borderId="90" xfId="0" applyFont="1" applyFill="1" applyBorder="1" applyAlignment="1">
      <alignment vertical="center" wrapText="1"/>
    </xf>
    <xf numFmtId="0" fontId="74" fillId="0" borderId="90" xfId="0" applyFont="1" applyBorder="1" applyAlignment="1">
      <alignment horizontal="center" vertical="center" wrapText="1"/>
    </xf>
    <xf numFmtId="0" fontId="75" fillId="64" borderId="90" xfId="0" applyFont="1" applyFill="1" applyBorder="1" applyAlignment="1">
      <alignment horizontal="center" vertical="center" wrapText="1"/>
    </xf>
    <xf numFmtId="0" fontId="76" fillId="62" borderId="90" xfId="0" applyFont="1" applyFill="1" applyBorder="1" applyAlignment="1">
      <alignment vertical="center" wrapText="1"/>
    </xf>
    <xf numFmtId="0" fontId="76" fillId="0" borderId="90" xfId="0" applyFont="1" applyBorder="1" applyAlignment="1">
      <alignment vertical="center" wrapText="1"/>
    </xf>
    <xf numFmtId="0" fontId="76" fillId="0" borderId="90" xfId="0" applyFont="1" applyBorder="1" applyAlignment="1">
      <alignment horizontal="center" vertical="center" wrapText="1"/>
    </xf>
    <xf numFmtId="0" fontId="77" fillId="62" borderId="90" xfId="0" applyFont="1" applyFill="1" applyBorder="1" applyAlignment="1">
      <alignment vertical="center" wrapText="1"/>
    </xf>
    <xf numFmtId="0" fontId="78" fillId="0" borderId="0" xfId="0" applyFont="1" applyAlignment="1">
      <alignment vertical="center"/>
    </xf>
    <xf numFmtId="0" fontId="79" fillId="0" borderId="0" xfId="0" applyFont="1" applyAlignment="1">
      <alignment vertical="center"/>
    </xf>
    <xf numFmtId="0" fontId="76" fillId="0" borderId="0" xfId="0" applyFont="1" applyAlignment="1">
      <alignment vertical="center"/>
    </xf>
    <xf numFmtId="0" fontId="80" fillId="0" borderId="0" xfId="0" applyFont="1" applyAlignment="1">
      <alignment vertical="center"/>
    </xf>
    <xf numFmtId="2" fontId="1" fillId="11" borderId="39" xfId="0" applyNumberFormat="1" applyFont="1" applyFill="1" applyBorder="1" applyAlignment="1">
      <alignment horizontal="left" vertical="center" wrapText="1"/>
    </xf>
    <xf numFmtId="0" fontId="1" fillId="11" borderId="39" xfId="0" applyFont="1" applyFill="1" applyBorder="1" applyAlignment="1">
      <alignment horizontal="left" vertical="center" wrapText="1"/>
    </xf>
    <xf numFmtId="49" fontId="1" fillId="11" borderId="39" xfId="0" applyNumberFormat="1" applyFont="1" applyFill="1" applyBorder="1" applyAlignment="1">
      <alignment horizontal="left" vertical="center" wrapText="1"/>
    </xf>
    <xf numFmtId="0" fontId="0" fillId="11" borderId="39" xfId="0" applyFont="1" applyFill="1" applyBorder="1" applyAlignment="1">
      <alignment vertical="center" wrapText="1"/>
    </xf>
    <xf numFmtId="0" fontId="0" fillId="11" borderId="39" xfId="0" applyFont="1" applyFill="1" applyBorder="1" applyAlignment="1">
      <alignment vertical="center"/>
    </xf>
    <xf numFmtId="175" fontId="10" fillId="11" borderId="25" xfId="0" quotePrefix="1" applyNumberFormat="1" applyFont="1" applyFill="1" applyBorder="1" applyAlignment="1">
      <alignment horizontal="center" vertical="center" wrapText="1"/>
    </xf>
    <xf numFmtId="0" fontId="1" fillId="15" borderId="87" xfId="0" applyFont="1" applyFill="1" applyBorder="1" applyAlignment="1">
      <alignment wrapText="1"/>
    </xf>
    <xf numFmtId="0" fontId="1" fillId="36" borderId="87" xfId="3" applyFont="1" applyFill="1" applyBorder="1" applyAlignment="1">
      <alignment horizontal="center" vertical="center" wrapText="1"/>
    </xf>
    <xf numFmtId="0" fontId="1" fillId="36" borderId="49" xfId="3" applyFont="1" applyFill="1" applyBorder="1" applyAlignment="1">
      <alignment horizontal="center" vertical="center" wrapText="1"/>
    </xf>
    <xf numFmtId="15" fontId="1" fillId="36" borderId="25" xfId="3" applyNumberFormat="1" applyFont="1" applyFill="1" applyBorder="1" applyAlignment="1">
      <alignment horizontal="center" vertical="center" wrapText="1"/>
    </xf>
    <xf numFmtId="0" fontId="1" fillId="36" borderId="25" xfId="0" applyFont="1" applyFill="1" applyBorder="1" applyAlignment="1">
      <alignment horizontal="center" vertical="center"/>
    </xf>
    <xf numFmtId="0" fontId="1" fillId="36" borderId="39" xfId="0" applyFont="1" applyFill="1" applyBorder="1" applyAlignment="1">
      <alignment vertical="center" wrapText="1"/>
    </xf>
    <xf numFmtId="0" fontId="81" fillId="56" borderId="38" xfId="254" applyFont="1" applyBorder="1" applyAlignment="1">
      <alignment vertical="center" wrapText="1"/>
    </xf>
    <xf numFmtId="0" fontId="81" fillId="56" borderId="25" xfId="254" applyFont="1" applyBorder="1" applyAlignment="1">
      <alignment horizontal="center" vertical="center"/>
    </xf>
    <xf numFmtId="175" fontId="81" fillId="56" borderId="25" xfId="254" quotePrefix="1" applyNumberFormat="1" applyFont="1" applyBorder="1" applyAlignment="1">
      <alignment horizontal="center" vertical="center" wrapText="1"/>
    </xf>
    <xf numFmtId="1" fontId="81" fillId="56" borderId="25" xfId="254" applyNumberFormat="1" applyFont="1" applyBorder="1" applyAlignment="1">
      <alignment horizontal="center" vertical="center"/>
    </xf>
    <xf numFmtId="1" fontId="81" fillId="56" borderId="42" xfId="254" applyNumberFormat="1" applyFont="1" applyBorder="1" applyAlignment="1">
      <alignment horizontal="center" vertical="center"/>
    </xf>
    <xf numFmtId="164" fontId="81" fillId="56" borderId="38" xfId="254" applyNumberFormat="1" applyFont="1" applyBorder="1" applyAlignment="1">
      <alignment horizontal="center" vertical="center"/>
    </xf>
    <xf numFmtId="164" fontId="81" fillId="56" borderId="25" xfId="254" applyNumberFormat="1" applyFont="1" applyBorder="1" applyAlignment="1">
      <alignment horizontal="center" vertical="center"/>
    </xf>
    <xf numFmtId="0" fontId="81" fillId="56" borderId="25" xfId="254" applyFont="1" applyBorder="1" applyAlignment="1">
      <alignment vertical="center"/>
    </xf>
    <xf numFmtId="20" fontId="81" fillId="56" borderId="25" xfId="254" applyNumberFormat="1" applyFont="1" applyBorder="1" applyAlignment="1">
      <alignment horizontal="center" vertical="center"/>
    </xf>
    <xf numFmtId="2" fontId="81" fillId="56" borderId="39" xfId="254" applyNumberFormat="1" applyFont="1" applyBorder="1" applyAlignment="1">
      <alignment horizontal="center" vertical="center"/>
    </xf>
    <xf numFmtId="2" fontId="81" fillId="56" borderId="38" xfId="254" applyNumberFormat="1" applyFont="1" applyBorder="1" applyAlignment="1">
      <alignment horizontal="center" vertical="center"/>
    </xf>
    <xf numFmtId="0" fontId="81" fillId="56" borderId="25" xfId="254" applyFont="1" applyBorder="1" applyAlignment="1">
      <alignment wrapText="1"/>
    </xf>
    <xf numFmtId="0" fontId="81" fillId="56" borderId="39" xfId="254" applyFont="1" applyBorder="1" applyAlignment="1">
      <alignment vertical="center"/>
    </xf>
    <xf numFmtId="0" fontId="81" fillId="56" borderId="44" xfId="254" applyFont="1" applyBorder="1" applyAlignment="1">
      <alignment horizontal="center" vertical="center" wrapText="1"/>
    </xf>
    <xf numFmtId="0" fontId="81" fillId="56" borderId="38" xfId="254" applyFont="1" applyBorder="1" applyAlignment="1">
      <alignment horizontal="center" vertical="center"/>
    </xf>
    <xf numFmtId="164" fontId="1" fillId="11" borderId="25" xfId="0" applyNumberFormat="1" applyFont="1" applyFill="1" applyBorder="1" applyAlignment="1">
      <alignment horizontal="center" vertical="center" wrapText="1"/>
    </xf>
    <xf numFmtId="0" fontId="1" fillId="36" borderId="38" xfId="0" applyFont="1" applyFill="1" applyBorder="1" applyAlignment="1">
      <alignment vertical="center" wrapText="1"/>
    </xf>
    <xf numFmtId="175" fontId="1" fillId="36" borderId="25" xfId="0" quotePrefix="1" applyNumberFormat="1" applyFont="1" applyFill="1" applyBorder="1" applyAlignment="1">
      <alignment horizontal="center" vertical="center"/>
    </xf>
    <xf numFmtId="1" fontId="1" fillId="36" borderId="25" xfId="0" applyNumberFormat="1" applyFont="1" applyFill="1" applyBorder="1" applyAlignment="1">
      <alignment horizontal="center" vertical="center"/>
    </xf>
    <xf numFmtId="0" fontId="1" fillId="36" borderId="42" xfId="0" applyFont="1" applyFill="1" applyBorder="1" applyAlignment="1">
      <alignment horizontal="center" vertical="center"/>
    </xf>
    <xf numFmtId="0" fontId="1" fillId="36" borderId="38" xfId="0" applyFont="1" applyFill="1" applyBorder="1" applyAlignment="1">
      <alignment horizontal="center" vertical="center"/>
    </xf>
    <xf numFmtId="2" fontId="1" fillId="36" borderId="25" xfId="0" applyNumberFormat="1" applyFont="1" applyFill="1" applyBorder="1" applyAlignment="1">
      <alignment horizontal="center" vertical="center"/>
    </xf>
    <xf numFmtId="20" fontId="1" fillId="36" borderId="25" xfId="0" applyNumberFormat="1" applyFont="1" applyFill="1" applyBorder="1" applyAlignment="1">
      <alignment horizontal="center" vertical="center"/>
    </xf>
    <xf numFmtId="164" fontId="1" fillId="36" borderId="25" xfId="0" applyNumberFormat="1" applyFont="1" applyFill="1" applyBorder="1" applyAlignment="1">
      <alignment horizontal="center" vertical="center"/>
    </xf>
    <xf numFmtId="2" fontId="1" fillId="36" borderId="39" xfId="0" applyNumberFormat="1" applyFont="1" applyFill="1" applyBorder="1" applyAlignment="1">
      <alignment horizontal="center" vertical="center"/>
    </xf>
    <xf numFmtId="2" fontId="1" fillId="36" borderId="38" xfId="0" applyNumberFormat="1" applyFont="1" applyFill="1" applyBorder="1" applyAlignment="1">
      <alignment horizontal="center" vertical="center"/>
    </xf>
    <xf numFmtId="164" fontId="1" fillId="36" borderId="25" xfId="0" applyNumberFormat="1" applyFont="1" applyFill="1" applyBorder="1" applyAlignment="1">
      <alignment horizontal="center" vertical="center" wrapText="1"/>
    </xf>
    <xf numFmtId="0" fontId="1" fillId="36" borderId="25" xfId="0" applyFont="1" applyFill="1" applyBorder="1" applyAlignment="1">
      <alignment vertical="center"/>
    </xf>
    <xf numFmtId="0" fontId="1" fillId="36" borderId="39" xfId="0" applyFont="1" applyFill="1" applyBorder="1" applyAlignment="1">
      <alignment vertical="center"/>
    </xf>
    <xf numFmtId="0" fontId="1" fillId="36" borderId="44" xfId="0" applyFont="1" applyFill="1" applyBorder="1" applyAlignment="1">
      <alignment horizontal="center" vertical="center" wrapText="1"/>
    </xf>
    <xf numFmtId="0" fontId="1" fillId="36" borderId="25" xfId="0" applyFont="1" applyFill="1" applyBorder="1" applyAlignment="1">
      <alignment horizontal="center" vertical="center" wrapText="1"/>
    </xf>
    <xf numFmtId="0" fontId="1" fillId="36" borderId="39" xfId="0" applyFont="1" applyFill="1" applyBorder="1" applyAlignment="1">
      <alignment horizontal="left" vertical="center" wrapText="1"/>
    </xf>
    <xf numFmtId="175" fontId="1" fillId="36" borderId="25" xfId="0" applyNumberFormat="1" applyFont="1" applyFill="1" applyBorder="1" applyAlignment="1">
      <alignment horizontal="center" vertical="center"/>
    </xf>
    <xf numFmtId="1" fontId="1" fillId="36" borderId="25" xfId="0" quotePrefix="1" applyNumberFormat="1" applyFont="1" applyFill="1" applyBorder="1" applyAlignment="1">
      <alignment horizontal="center" vertical="center"/>
    </xf>
    <xf numFmtId="2" fontId="6" fillId="36" borderId="25" xfId="0" applyNumberFormat="1" applyFont="1" applyFill="1" applyBorder="1" applyAlignment="1">
      <alignment horizontal="center" vertical="center"/>
    </xf>
    <xf numFmtId="166" fontId="6" fillId="36" borderId="25" xfId="0" applyNumberFormat="1" applyFont="1" applyFill="1" applyBorder="1" applyAlignment="1">
      <alignment horizontal="center" vertical="center"/>
    </xf>
    <xf numFmtId="0" fontId="1" fillId="36" borderId="38" xfId="0" applyFont="1" applyFill="1" applyBorder="1" applyAlignment="1">
      <alignment horizontal="center" vertical="center" wrapText="1"/>
    </xf>
    <xf numFmtId="20" fontId="1" fillId="36" borderId="25" xfId="0" applyNumberFormat="1" applyFont="1" applyFill="1" applyBorder="1" applyAlignment="1">
      <alignment horizontal="center" vertical="center" wrapText="1"/>
    </xf>
    <xf numFmtId="0" fontId="82" fillId="36" borderId="39" xfId="0" applyFont="1" applyFill="1" applyBorder="1" applyAlignment="1">
      <alignment vertical="center" wrapText="1"/>
    </xf>
    <xf numFmtId="0" fontId="1" fillId="13" borderId="42" xfId="0" applyFont="1" applyFill="1" applyBorder="1" applyAlignment="1">
      <alignment horizontal="center" vertical="center"/>
    </xf>
    <xf numFmtId="2" fontId="1" fillId="13" borderId="39" xfId="0" applyNumberFormat="1" applyFont="1" applyFill="1" applyBorder="1" applyAlignment="1">
      <alignment horizontal="center" vertical="center"/>
    </xf>
    <xf numFmtId="2" fontId="1" fillId="13" borderId="38" xfId="0" applyNumberFormat="1" applyFont="1" applyFill="1" applyBorder="1" applyAlignment="1">
      <alignment horizontal="center" vertical="center"/>
    </xf>
    <xf numFmtId="0" fontId="1" fillId="13" borderId="44" xfId="0" applyFont="1" applyFill="1" applyBorder="1" applyAlignment="1">
      <alignment horizontal="center" vertical="center" wrapText="1"/>
    </xf>
    <xf numFmtId="0" fontId="0" fillId="13" borderId="0" xfId="0" applyFont="1" applyFill="1" applyAlignment="1">
      <alignment vertical="center"/>
    </xf>
    <xf numFmtId="0" fontId="6" fillId="13" borderId="42" xfId="0" applyFont="1" applyFill="1" applyBorder="1" applyAlignment="1">
      <alignment horizontal="center" vertical="center"/>
    </xf>
    <xf numFmtId="20" fontId="6" fillId="13" borderId="25" xfId="0" applyNumberFormat="1" applyFont="1" applyFill="1" applyBorder="1" applyAlignment="1">
      <alignment horizontal="center" vertical="center" wrapText="1"/>
    </xf>
    <xf numFmtId="2" fontId="6" fillId="13" borderId="39" xfId="0" applyNumberFormat="1" applyFont="1" applyFill="1" applyBorder="1" applyAlignment="1">
      <alignment horizontal="center" vertical="center"/>
    </xf>
    <xf numFmtId="2" fontId="6" fillId="13" borderId="38" xfId="0" applyNumberFormat="1" applyFont="1" applyFill="1" applyBorder="1" applyAlignment="1">
      <alignment horizontal="center" vertical="center"/>
    </xf>
    <xf numFmtId="164" fontId="6" fillId="13" borderId="25" xfId="0" applyNumberFormat="1" applyFont="1" applyFill="1" applyBorder="1" applyAlignment="1">
      <alignment horizontal="center" vertical="center" wrapText="1"/>
    </xf>
    <xf numFmtId="0" fontId="6" fillId="13" borderId="44" xfId="0" applyFont="1" applyFill="1" applyBorder="1" applyAlignment="1">
      <alignment horizontal="center" vertical="center" wrapText="1"/>
    </xf>
    <xf numFmtId="0" fontId="71" fillId="13" borderId="0" xfId="0" applyFont="1" applyFill="1" applyAlignment="1">
      <alignment vertical="center"/>
    </xf>
    <xf numFmtId="166" fontId="1" fillId="36" borderId="25" xfId="0" applyNumberFormat="1" applyFont="1" applyFill="1" applyBorder="1" applyAlignment="1">
      <alignment horizontal="center" vertical="center"/>
    </xf>
    <xf numFmtId="0" fontId="1" fillId="36" borderId="25" xfId="0" applyNumberFormat="1" applyFont="1" applyFill="1" applyBorder="1" applyAlignment="1">
      <alignment horizontal="center" vertical="center"/>
    </xf>
    <xf numFmtId="0" fontId="1" fillId="36" borderId="44" xfId="0" applyFont="1" applyFill="1" applyBorder="1" applyAlignment="1">
      <alignment vertical="center" wrapText="1"/>
    </xf>
    <xf numFmtId="165" fontId="1" fillId="36" borderId="25" xfId="0" applyNumberFormat="1" applyFont="1" applyFill="1" applyBorder="1" applyAlignment="1">
      <alignment horizontal="center" vertical="center"/>
    </xf>
    <xf numFmtId="175" fontId="1" fillId="36" borderId="25" xfId="0" quotePrefix="1" applyNumberFormat="1" applyFont="1" applyFill="1" applyBorder="1" applyAlignment="1">
      <alignment horizontal="center" vertical="center" wrapText="1"/>
    </xf>
    <xf numFmtId="0" fontId="1" fillId="13" borderId="25" xfId="0" applyFont="1" applyFill="1" applyBorder="1" applyAlignment="1">
      <alignment horizontal="center" vertical="center" wrapText="1"/>
    </xf>
    <xf numFmtId="175" fontId="1" fillId="13" borderId="25" xfId="0" quotePrefix="1" applyNumberFormat="1" applyFont="1" applyFill="1" applyBorder="1" applyAlignment="1">
      <alignment horizontal="center" vertical="center" wrapText="1"/>
    </xf>
    <xf numFmtId="165" fontId="1" fillId="13" borderId="25" xfId="0" applyNumberFormat="1" applyFont="1" applyFill="1" applyBorder="1" applyAlignment="1">
      <alignment horizontal="center" vertical="center"/>
    </xf>
    <xf numFmtId="21" fontId="1" fillId="13" borderId="25" xfId="0" applyNumberFormat="1" applyFont="1" applyFill="1" applyBorder="1" applyAlignment="1">
      <alignment horizontal="center" vertical="center"/>
    </xf>
    <xf numFmtId="0" fontId="82" fillId="36" borderId="25" xfId="3" applyFont="1" applyFill="1" applyBorder="1" applyAlignment="1">
      <alignment horizontal="center" vertical="center" wrapText="1"/>
    </xf>
    <xf numFmtId="164" fontId="1" fillId="36" borderId="39" xfId="0" applyNumberFormat="1" applyFont="1" applyFill="1" applyBorder="1" applyAlignment="1">
      <alignment horizontal="center" vertical="center"/>
    </xf>
    <xf numFmtId="49" fontId="1" fillId="36" borderId="42" xfId="0" applyNumberFormat="1" applyFont="1" applyFill="1" applyBorder="1" applyAlignment="1">
      <alignment horizontal="center" vertical="center"/>
    </xf>
    <xf numFmtId="49" fontId="1" fillId="36" borderId="39" xfId="0" applyNumberFormat="1" applyFont="1" applyFill="1" applyBorder="1" applyAlignment="1">
      <alignment horizontal="left" vertical="center" wrapText="1"/>
    </xf>
    <xf numFmtId="1" fontId="1" fillId="36" borderId="25" xfId="0" applyNumberFormat="1" applyFont="1" applyFill="1" applyBorder="1" applyAlignment="1">
      <alignment horizontal="center" vertical="center" wrapText="1"/>
    </xf>
    <xf numFmtId="0" fontId="83" fillId="0" borderId="0" xfId="0" applyFont="1"/>
    <xf numFmtId="0" fontId="83" fillId="36" borderId="0" xfId="0" applyFont="1" applyFill="1"/>
    <xf numFmtId="164" fontId="1" fillId="36" borderId="42" xfId="0" applyNumberFormat="1" applyFont="1" applyFill="1" applyBorder="1" applyAlignment="1">
      <alignment horizontal="center" vertical="center"/>
    </xf>
    <xf numFmtId="167" fontId="1" fillId="36" borderId="25" xfId="0" applyNumberFormat="1" applyFont="1" applyFill="1" applyBorder="1" applyAlignment="1">
      <alignment horizontal="center" vertical="center"/>
    </xf>
    <xf numFmtId="0" fontId="1" fillId="36" borderId="39" xfId="0" applyFont="1" applyFill="1" applyBorder="1" applyAlignment="1">
      <alignment vertical="top" wrapText="1"/>
    </xf>
    <xf numFmtId="0" fontId="1" fillId="36" borderId="46" xfId="0" applyFont="1" applyFill="1" applyBorder="1" applyAlignment="1">
      <alignment vertical="center" wrapText="1"/>
    </xf>
    <xf numFmtId="0" fontId="1" fillId="36" borderId="47" xfId="0" applyFont="1" applyFill="1" applyBorder="1" applyAlignment="1">
      <alignment horizontal="center" vertical="center"/>
    </xf>
    <xf numFmtId="0" fontId="2" fillId="36" borderId="25" xfId="0" applyFont="1" applyFill="1" applyBorder="1" applyAlignment="1">
      <alignment vertical="center"/>
    </xf>
    <xf numFmtId="2" fontId="2" fillId="36" borderId="25" xfId="0" applyNumberFormat="1" applyFont="1" applyFill="1" applyBorder="1" applyAlignment="1">
      <alignment horizontal="center" vertical="center"/>
    </xf>
    <xf numFmtId="20" fontId="2" fillId="36" borderId="25" xfId="0" applyNumberFormat="1" applyFont="1" applyFill="1" applyBorder="1" applyAlignment="1">
      <alignment horizontal="center" vertical="center"/>
    </xf>
    <xf numFmtId="2" fontId="2" fillId="36" borderId="39" xfId="0" applyNumberFormat="1" applyFont="1" applyFill="1" applyBorder="1" applyAlignment="1">
      <alignment horizontal="center" vertical="center"/>
    </xf>
    <xf numFmtId="2" fontId="1" fillId="36" borderId="46" xfId="0" applyNumberFormat="1" applyFont="1" applyFill="1" applyBorder="1" applyAlignment="1">
      <alignment horizontal="center" vertical="center"/>
    </xf>
    <xf numFmtId="0" fontId="1" fillId="36" borderId="44" xfId="0" applyFont="1" applyFill="1" applyBorder="1" applyAlignment="1">
      <alignment horizontal="center" vertical="center"/>
    </xf>
    <xf numFmtId="0" fontId="2" fillId="36" borderId="25" xfId="0" applyFont="1" applyFill="1" applyBorder="1" applyAlignment="1">
      <alignment horizontal="center" vertical="center"/>
    </xf>
    <xf numFmtId="164" fontId="2" fillId="36" borderId="25" xfId="0" applyNumberFormat="1" applyFont="1" applyFill="1" applyBorder="1" applyAlignment="1">
      <alignment horizontal="center" vertical="center"/>
    </xf>
    <xf numFmtId="0" fontId="2" fillId="36" borderId="39" xfId="0" applyFont="1" applyFill="1" applyBorder="1" applyAlignment="1">
      <alignment vertical="center"/>
    </xf>
    <xf numFmtId="0" fontId="0" fillId="36" borderId="44" xfId="0" applyFont="1" applyFill="1" applyBorder="1" applyAlignment="1">
      <alignment horizontal="center" vertical="center" wrapText="1"/>
    </xf>
    <xf numFmtId="175" fontId="1" fillId="13" borderId="25" xfId="0" quotePrefix="1" applyNumberFormat="1" applyFont="1" applyFill="1" applyBorder="1" applyAlignment="1">
      <alignment horizontal="center" vertical="center"/>
    </xf>
    <xf numFmtId="0" fontId="2" fillId="36" borderId="42" xfId="0" applyFont="1" applyFill="1" applyBorder="1" applyAlignment="1">
      <alignment horizontal="center" vertical="center"/>
    </xf>
    <xf numFmtId="0" fontId="20" fillId="36" borderId="44" xfId="5" applyFont="1" applyFill="1" applyBorder="1" applyAlignment="1">
      <alignment horizontal="center" vertical="center" wrapText="1"/>
    </xf>
    <xf numFmtId="3" fontId="1" fillId="36" borderId="25" xfId="0" applyNumberFormat="1" applyFont="1" applyFill="1" applyBorder="1" applyAlignment="1">
      <alignment horizontal="center" vertical="center"/>
    </xf>
    <xf numFmtId="2" fontId="82" fillId="36" borderId="25" xfId="0" applyNumberFormat="1" applyFont="1" applyFill="1" applyBorder="1" applyAlignment="1">
      <alignment horizontal="center" vertical="center"/>
    </xf>
    <xf numFmtId="164" fontId="1" fillId="36" borderId="38" xfId="0" applyNumberFormat="1" applyFont="1" applyFill="1" applyBorder="1" applyAlignment="1">
      <alignment horizontal="center" vertical="center"/>
    </xf>
    <xf numFmtId="164" fontId="1" fillId="36" borderId="44" xfId="0" applyNumberFormat="1" applyFont="1" applyFill="1" applyBorder="1" applyAlignment="1">
      <alignment horizontal="center" vertical="center" wrapText="1"/>
    </xf>
    <xf numFmtId="164" fontId="1" fillId="13" borderId="42" xfId="0" applyNumberFormat="1" applyFont="1" applyFill="1" applyBorder="1" applyAlignment="1">
      <alignment horizontal="center" vertical="center"/>
    </xf>
    <xf numFmtId="0" fontId="1" fillId="13" borderId="39" xfId="0" applyFont="1" applyFill="1" applyBorder="1" applyAlignment="1">
      <alignment horizontal="center" vertical="center"/>
    </xf>
    <xf numFmtId="164" fontId="1" fillId="13" borderId="39" xfId="0" applyNumberFormat="1" applyFont="1" applyFill="1" applyBorder="1" applyAlignment="1">
      <alignment horizontal="center" vertical="center"/>
    </xf>
    <xf numFmtId="1" fontId="1" fillId="36" borderId="42" xfId="0" applyNumberFormat="1" applyFont="1" applyFill="1" applyBorder="1" applyAlignment="1">
      <alignment horizontal="center" vertical="center"/>
    </xf>
    <xf numFmtId="164" fontId="82" fillId="36" borderId="25" xfId="0" applyNumberFormat="1" applyFont="1" applyFill="1" applyBorder="1" applyAlignment="1">
      <alignment horizontal="center" vertical="center"/>
    </xf>
    <xf numFmtId="0" fontId="84" fillId="56" borderId="38" xfId="254" applyFont="1" applyBorder="1" applyAlignment="1">
      <alignment vertical="center" wrapText="1"/>
    </xf>
    <xf numFmtId="0" fontId="84" fillId="56" borderId="25" xfId="254" applyFont="1" applyBorder="1" applyAlignment="1">
      <alignment horizontal="center" vertical="center"/>
    </xf>
    <xf numFmtId="175" fontId="84" fillId="56" borderId="25" xfId="254" quotePrefix="1" applyNumberFormat="1" applyFont="1" applyBorder="1" applyAlignment="1">
      <alignment horizontal="center" vertical="center"/>
    </xf>
    <xf numFmtId="1" fontId="84" fillId="56" borderId="25" xfId="254" applyNumberFormat="1" applyFont="1" applyBorder="1" applyAlignment="1">
      <alignment horizontal="center" vertical="center"/>
    </xf>
    <xf numFmtId="1" fontId="84" fillId="56" borderId="42" xfId="254" applyNumberFormat="1" applyFont="1" applyBorder="1" applyAlignment="1">
      <alignment horizontal="center" vertical="center"/>
    </xf>
    <xf numFmtId="0" fontId="84" fillId="56" borderId="38" xfId="254" applyFont="1" applyBorder="1" applyAlignment="1">
      <alignment horizontal="center" vertical="center"/>
    </xf>
    <xf numFmtId="2" fontId="84" fillId="56" borderId="25" xfId="254" applyNumberFormat="1" applyFont="1" applyBorder="1" applyAlignment="1">
      <alignment horizontal="center" vertical="center"/>
    </xf>
    <xf numFmtId="166" fontId="84" fillId="56" borderId="25" xfId="254" applyNumberFormat="1" applyFont="1" applyBorder="1" applyAlignment="1">
      <alignment horizontal="center" vertical="center"/>
    </xf>
    <xf numFmtId="21" fontId="84" fillId="56" borderId="25" xfId="254" applyNumberFormat="1" applyFont="1" applyBorder="1" applyAlignment="1">
      <alignment horizontal="center" vertical="center"/>
    </xf>
    <xf numFmtId="2" fontId="84" fillId="56" borderId="39" xfId="254" applyNumberFormat="1" applyFont="1" applyBorder="1" applyAlignment="1">
      <alignment horizontal="center" vertical="center"/>
    </xf>
    <xf numFmtId="2" fontId="84" fillId="56" borderId="38" xfId="254" applyNumberFormat="1" applyFont="1" applyBorder="1" applyAlignment="1">
      <alignment horizontal="center" vertical="center"/>
    </xf>
    <xf numFmtId="164" fontId="84" fillId="56" borderId="25" xfId="254" applyNumberFormat="1" applyFont="1" applyBorder="1" applyAlignment="1">
      <alignment horizontal="center" vertical="center"/>
    </xf>
    <xf numFmtId="0" fontId="84" fillId="56" borderId="25" xfId="254" applyFont="1" applyBorder="1" applyAlignment="1">
      <alignment vertical="center"/>
    </xf>
    <xf numFmtId="0" fontId="84" fillId="56" borderId="39" xfId="254" applyFont="1" applyBorder="1" applyAlignment="1">
      <alignment vertical="center"/>
    </xf>
    <xf numFmtId="0" fontId="84" fillId="56" borderId="44" xfId="254" applyFont="1" applyBorder="1" applyAlignment="1">
      <alignment horizontal="center" vertical="center" wrapText="1"/>
    </xf>
    <xf numFmtId="0" fontId="84" fillId="56" borderId="39" xfId="254" applyFont="1" applyBorder="1" applyAlignment="1">
      <alignment vertical="center" wrapText="1"/>
    </xf>
    <xf numFmtId="0" fontId="84" fillId="56" borderId="0" xfId="254" applyFont="1" applyAlignment="1">
      <alignment vertical="center"/>
    </xf>
    <xf numFmtId="0" fontId="85" fillId="65" borderId="98" xfId="0" applyFont="1" applyFill="1" applyBorder="1" applyAlignment="1">
      <alignment vertical="top"/>
    </xf>
    <xf numFmtId="0" fontId="0" fillId="65" borderId="88" xfId="0" applyFill="1" applyBorder="1" applyAlignment="1">
      <alignment horizontal="center" vertical="top"/>
    </xf>
    <xf numFmtId="0" fontId="0" fillId="65" borderId="89" xfId="0" applyFill="1" applyBorder="1" applyAlignment="1">
      <alignment horizontal="center" vertical="top"/>
    </xf>
    <xf numFmtId="0" fontId="0" fillId="65" borderId="38" xfId="0" applyFill="1" applyBorder="1" applyAlignment="1">
      <alignment vertical="top"/>
    </xf>
    <xf numFmtId="0" fontId="0" fillId="65" borderId="25" xfId="0" applyFill="1" applyBorder="1" applyAlignment="1">
      <alignment horizontal="center" vertical="top"/>
    </xf>
    <xf numFmtId="0" fontId="0" fillId="65" borderId="39" xfId="0" applyFill="1" applyBorder="1" applyAlignment="1">
      <alignment horizontal="center" vertical="top"/>
    </xf>
    <xf numFmtId="0" fontId="0" fillId="65" borderId="99" xfId="0" applyFill="1" applyBorder="1" applyAlignment="1">
      <alignment vertical="top"/>
    </xf>
    <xf numFmtId="0" fontId="0" fillId="65" borderId="87" xfId="0" applyFill="1" applyBorder="1" applyAlignment="1">
      <alignment horizontal="center" vertical="top"/>
    </xf>
    <xf numFmtId="0" fontId="0" fillId="65" borderId="100" xfId="0" applyFill="1" applyBorder="1" applyAlignment="1">
      <alignment horizontal="center" vertical="top"/>
    </xf>
    <xf numFmtId="0" fontId="0" fillId="65" borderId="40" xfId="0" applyFill="1" applyBorder="1" applyAlignment="1">
      <alignment vertical="top"/>
    </xf>
    <xf numFmtId="0" fontId="0" fillId="65" borderId="41" xfId="0" applyFill="1" applyBorder="1" applyAlignment="1">
      <alignment horizontal="center" vertical="top"/>
    </xf>
    <xf numFmtId="0" fontId="0" fillId="65" borderId="45" xfId="0" applyFill="1" applyBorder="1" applyAlignment="1">
      <alignment horizontal="center" vertical="top"/>
    </xf>
    <xf numFmtId="174" fontId="15" fillId="0" borderId="61" xfId="0" applyNumberFormat="1" applyFont="1" applyBorder="1" applyAlignment="1">
      <alignment horizontal="center" vertical="top"/>
    </xf>
    <xf numFmtId="174" fontId="15" fillId="0" borderId="64" xfId="0" applyNumberFormat="1" applyFont="1" applyBorder="1" applyAlignment="1">
      <alignment horizontal="center" vertical="top"/>
    </xf>
    <xf numFmtId="0" fontId="15" fillId="65" borderId="78" xfId="0" applyFont="1" applyFill="1" applyBorder="1" applyAlignment="1">
      <alignment horizontal="center" vertical="top"/>
    </xf>
    <xf numFmtId="0" fontId="15" fillId="65" borderId="81" xfId="0" applyFont="1" applyFill="1" applyBorder="1" applyAlignment="1">
      <alignment horizontal="center" vertical="top"/>
    </xf>
    <xf numFmtId="0" fontId="15" fillId="65" borderId="83" xfId="0" applyFont="1" applyFill="1" applyBorder="1" applyAlignment="1">
      <alignment horizontal="center" vertical="top"/>
    </xf>
    <xf numFmtId="174" fontId="15" fillId="3" borderId="20" xfId="0" applyNumberFormat="1" applyFont="1" applyFill="1" applyBorder="1" applyAlignment="1">
      <alignment horizontal="center" vertical="top"/>
    </xf>
    <xf numFmtId="0" fontId="15" fillId="3" borderId="20" xfId="0" applyFont="1" applyFill="1" applyBorder="1" applyAlignment="1">
      <alignment horizontal="center" vertical="top"/>
    </xf>
    <xf numFmtId="0" fontId="15" fillId="3" borderId="14" xfId="0" applyFont="1" applyFill="1" applyBorder="1" applyAlignment="1">
      <alignment horizontal="center" vertical="top"/>
    </xf>
    <xf numFmtId="174" fontId="15" fillId="0" borderId="36" xfId="0" applyNumberFormat="1" applyFont="1" applyBorder="1" applyAlignment="1">
      <alignment horizontal="center" vertical="center"/>
    </xf>
    <xf numFmtId="174" fontId="15" fillId="0" borderId="60" xfId="0" applyNumberFormat="1" applyFont="1" applyBorder="1" applyAlignment="1">
      <alignment horizontal="center" vertical="center"/>
    </xf>
    <xf numFmtId="174" fontId="15" fillId="0" borderId="61" xfId="0" applyNumberFormat="1" applyFont="1" applyBorder="1" applyAlignment="1">
      <alignment horizontal="center" vertical="top" wrapText="1"/>
    </xf>
    <xf numFmtId="174" fontId="15" fillId="0" borderId="64" xfId="0" applyNumberFormat="1" applyFont="1" applyBorder="1" applyAlignment="1">
      <alignment horizontal="center" vertical="top" wrapText="1"/>
    </xf>
    <xf numFmtId="174" fontId="15" fillId="0" borderId="67" xfId="0" applyNumberFormat="1" applyFont="1" applyBorder="1" applyAlignment="1">
      <alignment horizontal="center" vertical="top" wrapText="1"/>
    </xf>
    <xf numFmtId="0" fontId="0" fillId="65" borderId="105" xfId="0" applyFill="1" applyBorder="1" applyAlignment="1">
      <alignment horizontal="left" vertical="top" wrapText="1"/>
    </xf>
    <xf numFmtId="0" fontId="0" fillId="65" borderId="101" xfId="0" applyFill="1" applyBorder="1" applyAlignment="1">
      <alignment horizontal="left" vertical="top" wrapText="1"/>
    </xf>
    <xf numFmtId="0" fontId="0" fillId="65" borderId="102" xfId="0" applyFill="1" applyBorder="1" applyAlignment="1">
      <alignment horizontal="left" vertical="top" wrapText="1"/>
    </xf>
    <xf numFmtId="0" fontId="0" fillId="65" borderId="46" xfId="0" applyFill="1" applyBorder="1" applyAlignment="1">
      <alignment horizontal="left" vertical="top" wrapText="1"/>
    </xf>
    <xf numFmtId="0" fontId="0" fillId="65" borderId="47" xfId="0" applyFill="1" applyBorder="1" applyAlignment="1">
      <alignment horizontal="left" vertical="top" wrapText="1"/>
    </xf>
    <xf numFmtId="0" fontId="0" fillId="65" borderId="97" xfId="0" applyFill="1" applyBorder="1" applyAlignment="1">
      <alignment horizontal="left" vertical="top" wrapText="1"/>
    </xf>
    <xf numFmtId="0" fontId="0" fillId="65" borderId="106" xfId="0" applyFill="1" applyBorder="1" applyAlignment="1">
      <alignment horizontal="left" vertical="top" wrapText="1"/>
    </xf>
    <xf numFmtId="0" fontId="0" fillId="65" borderId="103" xfId="0" applyFill="1" applyBorder="1" applyAlignment="1">
      <alignment horizontal="left" vertical="top" wrapText="1"/>
    </xf>
    <xf numFmtId="0" fontId="0" fillId="65" borderId="104" xfId="0" applyFill="1" applyBorder="1" applyAlignment="1">
      <alignment horizontal="left" vertical="top" wrapText="1"/>
    </xf>
    <xf numFmtId="0" fontId="0" fillId="9" borderId="0" xfId="0" applyFont="1" applyFill="1" applyBorder="1" applyAlignment="1">
      <alignment vertical="center" wrapText="1"/>
    </xf>
    <xf numFmtId="0" fontId="0" fillId="22" borderId="0" xfId="0" applyFont="1" applyFill="1" applyBorder="1" applyAlignment="1">
      <alignment vertical="center"/>
    </xf>
    <xf numFmtId="0" fontId="0" fillId="48" borderId="0" xfId="0" applyFont="1" applyFill="1" applyBorder="1" applyAlignment="1">
      <alignment vertical="center"/>
    </xf>
    <xf numFmtId="0" fontId="1" fillId="9" borderId="0" xfId="0" applyFont="1" applyFill="1" applyBorder="1"/>
    <xf numFmtId="0" fontId="1" fillId="9" borderId="0" xfId="0" applyFont="1" applyFill="1" applyBorder="1" applyAlignment="1">
      <alignment horizontal="left"/>
    </xf>
    <xf numFmtId="0" fontId="1" fillId="18" borderId="0" xfId="0" applyFont="1" applyFill="1" applyBorder="1" applyAlignment="1">
      <alignment horizontal="left"/>
    </xf>
    <xf numFmtId="164" fontId="3" fillId="2"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164" fontId="1" fillId="2" borderId="11" xfId="0" applyNumberFormat="1" applyFont="1" applyFill="1" applyBorder="1" applyAlignment="1">
      <alignment horizontal="center"/>
    </xf>
    <xf numFmtId="0" fontId="73" fillId="64" borderId="91" xfId="0" applyFont="1" applyFill="1" applyBorder="1" applyAlignment="1">
      <alignment horizontal="center" vertical="center" wrapText="1"/>
    </xf>
    <xf numFmtId="0" fontId="73" fillId="64" borderId="92" xfId="0" applyFont="1" applyFill="1" applyBorder="1" applyAlignment="1">
      <alignment horizontal="center" vertical="center" wrapText="1"/>
    </xf>
    <xf numFmtId="16" fontId="72" fillId="62" borderId="91" xfId="0" applyNumberFormat="1" applyFont="1" applyFill="1" applyBorder="1" applyAlignment="1">
      <alignment vertical="center" wrapText="1"/>
    </xf>
    <xf numFmtId="16" fontId="72" fillId="62" borderId="92" xfId="0" applyNumberFormat="1" applyFont="1" applyFill="1" applyBorder="1" applyAlignment="1">
      <alignment vertical="center" wrapText="1"/>
    </xf>
    <xf numFmtId="16" fontId="72" fillId="62" borderId="93" xfId="0" applyNumberFormat="1" applyFont="1" applyFill="1" applyBorder="1" applyAlignment="1">
      <alignment vertical="center" wrapText="1"/>
    </xf>
    <xf numFmtId="0" fontId="72" fillId="0" borderId="91" xfId="0" applyFont="1" applyBorder="1" applyAlignment="1">
      <alignment vertical="center" wrapText="1"/>
    </xf>
    <xf numFmtId="0" fontId="72" fillId="0" borderId="92" xfId="0" applyFont="1" applyBorder="1" applyAlignment="1">
      <alignment vertical="center" wrapText="1"/>
    </xf>
    <xf numFmtId="0" fontId="72" fillId="0" borderId="91" xfId="0" applyFont="1" applyBorder="1" applyAlignment="1">
      <alignment horizontal="center" vertical="center" wrapText="1"/>
    </xf>
    <xf numFmtId="0" fontId="72" fillId="0" borderId="92" xfId="0" applyFont="1" applyBorder="1" applyAlignment="1">
      <alignment horizontal="center" vertical="center" wrapText="1"/>
    </xf>
    <xf numFmtId="0" fontId="73" fillId="63" borderId="94" xfId="0" applyFont="1" applyFill="1" applyBorder="1" applyAlignment="1">
      <alignment vertical="center" wrapText="1"/>
    </xf>
    <xf numFmtId="0" fontId="73" fillId="63" borderId="95" xfId="0" applyFont="1" applyFill="1" applyBorder="1" applyAlignment="1">
      <alignment vertical="center" wrapText="1"/>
    </xf>
    <xf numFmtId="0" fontId="73" fillId="63" borderId="96" xfId="0" applyFont="1" applyFill="1" applyBorder="1" applyAlignment="1">
      <alignment vertical="center" wrapText="1"/>
    </xf>
    <xf numFmtId="0" fontId="75" fillId="64" borderId="91" xfId="0" applyFont="1" applyFill="1" applyBorder="1" applyAlignment="1">
      <alignment horizontal="center" vertical="center" wrapText="1"/>
    </xf>
    <xf numFmtId="0" fontId="75" fillId="64" borderId="92" xfId="0" applyFont="1" applyFill="1" applyBorder="1" applyAlignment="1">
      <alignment horizontal="center" vertical="center" wrapText="1"/>
    </xf>
    <xf numFmtId="0" fontId="75" fillId="63" borderId="94" xfId="0" applyFont="1" applyFill="1" applyBorder="1" applyAlignment="1">
      <alignment vertical="center" wrapText="1"/>
    </xf>
    <xf numFmtId="0" fontId="75" fillId="63" borderId="95" xfId="0" applyFont="1" applyFill="1" applyBorder="1" applyAlignment="1">
      <alignment vertical="center" wrapText="1"/>
    </xf>
    <xf numFmtId="0" fontId="75" fillId="63" borderId="96" xfId="0" applyFont="1" applyFill="1" applyBorder="1" applyAlignment="1">
      <alignment vertical="center" wrapText="1"/>
    </xf>
    <xf numFmtId="16" fontId="76" fillId="62" borderId="91" xfId="0" applyNumberFormat="1" applyFont="1" applyFill="1" applyBorder="1" applyAlignment="1">
      <alignment vertical="center" wrapText="1"/>
    </xf>
    <xf numFmtId="16" fontId="76" fillId="62" borderId="93" xfId="0" applyNumberFormat="1" applyFont="1" applyFill="1" applyBorder="1" applyAlignment="1">
      <alignment vertical="center" wrapText="1"/>
    </xf>
    <xf numFmtId="16" fontId="76" fillId="62" borderId="92" xfId="0" applyNumberFormat="1" applyFont="1" applyFill="1" applyBorder="1" applyAlignment="1">
      <alignment vertical="center" wrapText="1"/>
    </xf>
    <xf numFmtId="0" fontId="76" fillId="62" borderId="94" xfId="0" applyFont="1" applyFill="1" applyBorder="1" applyAlignment="1">
      <alignment vertical="center" wrapText="1"/>
    </xf>
    <xf numFmtId="0" fontId="76" fillId="62" borderId="96" xfId="0" applyFont="1" applyFill="1" applyBorder="1" applyAlignment="1">
      <alignment vertical="center" wrapText="1"/>
    </xf>
    <xf numFmtId="0" fontId="76" fillId="0" borderId="94" xfId="0" applyFont="1" applyBorder="1" applyAlignment="1">
      <alignment vertical="center" wrapText="1"/>
    </xf>
    <xf numFmtId="0" fontId="76" fillId="0" borderId="96" xfId="0" applyFont="1" applyBorder="1" applyAlignment="1">
      <alignment vertical="center" wrapText="1"/>
    </xf>
    <xf numFmtId="0" fontId="75" fillId="64" borderId="94" xfId="0" applyFont="1" applyFill="1" applyBorder="1" applyAlignment="1">
      <alignment horizontal="center" vertical="center" wrapText="1"/>
    </xf>
    <xf numFmtId="0" fontId="75" fillId="64" borderId="96" xfId="0" applyFont="1" applyFill="1" applyBorder="1" applyAlignment="1">
      <alignment horizontal="center" vertical="center" wrapText="1"/>
    </xf>
    <xf numFmtId="0" fontId="76" fillId="62" borderId="91" xfId="0" applyFont="1" applyFill="1" applyBorder="1" applyAlignment="1">
      <alignment vertical="center" wrapText="1"/>
    </xf>
    <xf numFmtId="0" fontId="76" fillId="62" borderId="92" xfId="0" applyFont="1" applyFill="1" applyBorder="1" applyAlignment="1">
      <alignment vertical="center" wrapText="1"/>
    </xf>
    <xf numFmtId="0" fontId="76" fillId="62" borderId="93" xfId="0" applyFont="1" applyFill="1" applyBorder="1" applyAlignment="1">
      <alignment vertical="center" wrapText="1"/>
    </xf>
  </cellXfs>
  <cellStyles count="420">
    <cellStyle name="Bad" xfId="255" builtinId="27"/>
    <cellStyle name="Calculation" xfId="1" builtinId="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Good" xfId="254" builtinId="26"/>
    <cellStyle name="Heading 1" xfId="2" builtinId="16"/>
    <cellStyle name="Heading 2" xfId="3" builtinId="17"/>
    <cellStyle name="Hyperlink" xfId="4" builtinId="8"/>
    <cellStyle name="Input" xfId="54" builtinId="20"/>
    <cellStyle name="Neutral" xfId="256" builtinId="28"/>
    <cellStyle name="Normal" xfId="0" builtinId="0"/>
    <cellStyle name="Normal 2" xfId="5"/>
    <cellStyle name="Normal 3" xfId="146"/>
    <cellStyle name="Title" xfId="190" builtinId="15"/>
  </cellStyles>
  <dxfs count="14">
    <dxf>
      <alignment horizontal="center" vertical="center" textRotation="0" wrapText="1" indent="0" justifyLastLine="0" shrinkToFit="0" readingOrder="0"/>
    </dxf>
    <dxf>
      <numFmt numFmtId="175" formatCode="[$-409]d\-mmm\-yy;@"/>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font>
        <b val="0"/>
        <i val="0"/>
        <strike val="0"/>
        <outline val="0"/>
        <shadow val="0"/>
        <u val="none"/>
        <vertAlign val="baseline"/>
        <color rgb="FF000090"/>
        <name val="Arial"/>
        <scheme val="none"/>
      </font>
      <fill>
        <patternFill patternType="solid">
          <bgColor theme="4" tint="0.79998168889431442"/>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Elena DAGANZO" refreshedDate="41427.974603240742" createdVersion="4" refreshedVersion="4" minRefreshableVersion="3" recordCount="147">
  <cacheSource type="worksheet">
    <worksheetSource ref="A10:G155" sheet="3. EarthStations input"/>
  </cacheSource>
  <cacheFields count="5">
    <cacheField name="Designator" numFmtId="0">
      <sharedItems containsBlank="1"/>
    </cacheField>
    <cacheField name="Earth station name" numFmtId="0">
      <sharedItems containsBlank="1" count="95">
        <m/>
        <s v="Alaska Sat. Facility, Fairbanks"/>
        <s v="Alice Springs"/>
        <s v="Barrow, Alaska"/>
        <s v="BEIJING"/>
        <s v="Bangalore"/>
        <s v="Bangkok"/>
        <s v="Cantley"/>
        <s v="Chiang Mai"/>
        <s v="Chung-Li"/>
        <s v="GUANGZHOU"/>
        <s v="XINJIANG"/>
        <s v="JIAMUSI"/>
        <s v="ESRANGE"/>
        <s v="Cordoba, Argentina"/>
        <s v="CRSS"/>
        <s v="Cuiaba, Brazil"/>
        <s v="Dongara, Australia"/>
        <s v="Dulles, Virginia"/>
        <s v="Fairbanks, Alaska"/>
        <s v="Gilmore Creek, Alaska"/>
        <s v="Falda del Carmen, Argentina"/>
        <s v="Fucino"/>
        <s v="Fairmont, West Virginia"/>
        <s v="Hartebeesthoek"/>
        <s v="Gatineau"/>
        <s v="Gelsdorf"/>
        <s v="GSFC"/>
        <s v="Hatoyama No. 1"/>
        <s v="Hatoyama No. 2"/>
        <s v="Hatoyama, Japan"/>
        <s v="Hiroshima, Japan"/>
        <s v="Hobart, Australia"/>
        <s v="Israel IAI/MBT2"/>
        <s v="Johannesburg, South Africa"/>
        <s v="Kaist"/>
        <s v="Kari"/>
        <s v="Kashi, China"/>
        <s v="Katsuura"/>
        <s v="Khabarovsk"/>
        <s v="Kiruna, Sweden"/>
        <s v="Khantu-Mansiisk"/>
        <s v="Kumamoto, Japan"/>
        <s v="Kourou, French Guiana"/>
        <s v="Malindi"/>
        <s v="Maspalomas"/>
        <s v="McMurdo, Antarctica"/>
        <s v="Matera, Italy"/>
        <s v="Maui, Hawaii"/>
        <s v="Miami, USA"/>
        <s v="Minsk, Belarus"/>
        <s v="Moscow"/>
        <s v="NASRDA, ABUJA"/>
        <s v="SURREY, BORDON"/>
        <s v="Norman, Oklahoma"/>
        <s v="Novosibirsk"/>
        <s v="North Pole"/>
        <s v="Neustrelitz"/>
        <s v="Parepare, Indonesia"/>
        <s v="Perth, Australia"/>
        <s v="Prince Albert, CAN"/>
        <s v="Pratica di Mare"/>
        <s v="Poker Flat, Alaska"/>
        <s v="Pakistan"/>
        <s v="Poway, California"/>
        <s v="Prudhoe Bay, Alaska"/>
        <s v="Ruche"/>
        <s v="Russia 1"/>
        <s v="Santiago, Chile"/>
        <s v="Saskatoon"/>
        <s v="Sanya"/>
        <s v="Seoul, Korea"/>
        <s v="Shadnagar"/>
        <s v="Sioux Falls"/>
        <s v="South Point, Hawaii"/>
        <s v="South-Sakhalinsk"/>
        <s v="Stennis, MS"/>
        <s v="St. Hubert"/>
        <s v="Svalbard, Norway"/>
        <s v="Tainan"/>
        <s v="Taipei Fixed Taiwan"/>
        <s v="Tierra del Fuego"/>
        <s v="Thornton, Colorado"/>
        <s v="Toulouse"/>
        <s v="Tromso, Norway"/>
        <s v="Troll, Antarctica"/>
        <s v="Tsukuba"/>
        <s v="Usingen, Germany"/>
        <s v="University of Puerto Rico"/>
        <s v="Villafranca"/>
        <s v="Vietnam"/>
        <s v="Wallops, Virginia"/>
        <s v="Weilheim"/>
        <s v="Wilkes-Barre, PA"/>
        <s v="Hsin-Chu, Taiwan"/>
      </sharedItems>
    </cacheField>
    <cacheField name="AGENCY/ADMIN OR AREA LOCATION" numFmtId="0">
      <sharedItems containsBlank="1" count="34">
        <m/>
        <s v="USA/ALASKA"/>
        <s v="AUSTRALIA"/>
        <s v="CHINA"/>
        <s v="INDIA"/>
        <s v="THAILAND"/>
        <s v="CANADA"/>
        <s v="NSPO (TAIWAN)"/>
        <s v="SWEDEN"/>
        <s v="ARGENTINA"/>
        <s v="USA"/>
        <s v="BRAZIL"/>
        <s v="ITALY"/>
        <s v="GERMANY"/>
        <s v="JAPAN"/>
        <s v="ISRAEL"/>
        <s v="SOUTH AFRICA"/>
        <s v="SOUTH KOREA"/>
        <s v="RUSSIAN FED"/>
        <s v="FRENCH GUYANA"/>
        <s v="KENYA"/>
        <s v="SPAIN"/>
        <s v="ANTARCTICA"/>
        <s v="USA/HAWAII"/>
        <s v="BELARUS"/>
        <s v="NIGERIA"/>
        <s v="INDONESIA"/>
        <s v="PAKISTAN"/>
        <s v="FRANCE"/>
        <s v="CHILE"/>
        <s v="NORWAY"/>
        <s v="PUERTO RICO"/>
        <s v="VIETNAM"/>
        <s v="TAIWAN" u="1"/>
      </sharedItems>
    </cacheField>
    <cacheField name="Latitude" numFmtId="0">
      <sharedItems containsBlank="1" containsMixedTypes="1" containsNumber="1" minValue="-77.832999999999998" maxValue="78.2303"/>
    </cacheField>
    <cacheField name="Longitude" numFmtId="0">
      <sharedItems containsBlank="1" containsMixedTypes="1" containsNumber="1" minValue="-157" maxValue="16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ena DAGANZO" refreshedDate="41427.974604513889" createdVersion="1" refreshedVersion="4" recordCount="172">
  <cacheSource type="worksheet">
    <worksheetSource ref="B2:D174" sheet="old"/>
  </cacheSource>
  <cacheFields count="3">
    <cacheField name="Mission" numFmtId="0">
      <sharedItems/>
    </cacheField>
    <cacheField name="Status" numFmtId="0">
      <sharedItems count="3">
        <s v="D"/>
        <s v="O"/>
        <s v="C"/>
      </sharedItems>
    </cacheField>
    <cacheField name="Administration" numFmtId="0">
      <sharedItems count="47">
        <s v="ESA"/>
        <s v="F"/>
        <s v="JAXA"/>
        <s v="ALG"/>
        <s v="BRA"/>
        <s v="NASA"/>
        <s v="RUS"/>
        <s v="USEF"/>
        <s v="Astrium"/>
        <s v="Astrovision"/>
        <s v="BEL"/>
        <s v="BLR"/>
        <s v="CHN"/>
        <s v="NASA/CNES"/>
        <s v="CHN/BRA"/>
        <s v="ASI"/>
        <s v="Spain"/>
        <s v="CNES"/>
        <s v="UAE"/>
        <s v="DLR"/>
        <s v="Israel"/>
        <s v="NSPO (Taiwan)"/>
        <s v="USA"/>
        <s v="NOAA"/>
        <s v="Turkey"/>
        <s v="Space Imaging"/>
        <s v="India"/>
        <s v="Korea"/>
        <s v="LBY"/>
        <s v="Luxembourg"/>
        <s v="D "/>
        <s v="EGY"/>
        <s v="MLA"/>
        <s v="OrbImage"/>
        <s v="Italy"/>
        <s v="Pakistan"/>
        <s v="Digital Globe"/>
        <s v="Canada"/>
        <s v="Boing"/>
        <s v="ARG"/>
        <s v="ARS"/>
        <s v="UKR"/>
        <s v="CHL"/>
        <s v="THA"/>
        <s v="G"/>
        <s v="Vietnam"/>
        <s v="SNG"/>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lena DAGANZO" refreshedDate="41427.974605902775" createdVersion="1" refreshedVersion="4" recordCount="172">
  <cacheSource type="worksheet">
    <worksheetSource ref="C2:D174" sheet="old"/>
  </cacheSource>
  <cacheFields count="2">
    <cacheField name="Status" numFmtId="0">
      <sharedItems count="3">
        <s v="D"/>
        <s v="O"/>
        <s v="C"/>
      </sharedItems>
    </cacheField>
    <cacheField name="Administration" numFmtId="0">
      <sharedItems count="47">
        <s v="ESA"/>
        <s v="F"/>
        <s v="JAXA"/>
        <s v="ALG"/>
        <s v="BRA"/>
        <s v="NASA"/>
        <s v="RUS"/>
        <s v="USEF"/>
        <s v="Astrium"/>
        <s v="Astrovision"/>
        <s v="BEL"/>
        <s v="BLR"/>
        <s v="CHN"/>
        <s v="NASA/CNES"/>
        <s v="CHN/BRA"/>
        <s v="ASI"/>
        <s v="Spain"/>
        <s v="CNES"/>
        <s v="UAE"/>
        <s v="DLR"/>
        <s v="Israel"/>
        <s v="NSPO (Taiwan)"/>
        <s v="USA"/>
        <s v="NOAA"/>
        <s v="Turkey"/>
        <s v="Space Imaging"/>
        <s v="India"/>
        <s v="Korea"/>
        <s v="LBY"/>
        <s v="Luxembourg"/>
        <s v="D "/>
        <s v="EGY"/>
        <s v="MLA"/>
        <s v="OrbImage"/>
        <s v="Italy"/>
        <s v="Pakistan"/>
        <s v="Digital Globe"/>
        <s v="Canada"/>
        <s v="Boing"/>
        <s v="ARG"/>
        <s v="ARS"/>
        <s v="UKR"/>
        <s v="CHL"/>
        <s v="THA"/>
        <s v="G"/>
        <s v="Vietnam"/>
        <s v="SNG"/>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Elena Daganzo" refreshedDate="41786.974561574076" createdVersion="4" refreshedVersion="4" minRefreshableVersion="3" recordCount="302">
  <cacheSource type="worksheet">
    <worksheetSource name="TABLA1"/>
  </cacheSource>
  <cacheFields count="5">
    <cacheField name="NUMBER OF ENTRIES" numFmtId="0">
      <sharedItems containsSemiMixedTypes="0" containsString="0" containsNumber="1" containsInteger="1" minValue="1" maxValue="302"/>
    </cacheField>
    <cacheField name="Name of Satellite System" numFmtId="0">
      <sharedItems count="188">
        <s v="ADM-Aeolus"/>
        <s v="Alerte-1"/>
        <s v="Alerte-2"/>
        <s v="ALOS-2"/>
        <s v="ALSAT-2A"/>
        <s v="ALSAT-2B"/>
        <s v="Amazonia-1"/>
        <s v="Aqua (EOS PM-1)"/>
        <s v="ASNARO 1 (SASKE)"/>
        <s v="Aura"/>
        <s v="BelKA-2 (BKA)"/>
        <s v="Biomass"/>
        <s v="Calipso (Picasso)"/>
        <s v="Carbonsat"/>
        <s v="CBERS-1 (ZY 1A or FM1)"/>
        <s v="CBERS-2 (ZY 1B or FM2)"/>
        <s v="CBERS-2B (ZY 1B2 or FM2B)"/>
        <s v="CBERS-3 (ZY 1D or FM3)"/>
        <s v="CBERS-4 (ZY 1E)"/>
        <s v="CBERS-4B (ZY 1E2)"/>
        <s v="CFOSAT"/>
        <s v="Coriolis"/>
        <s v="Cosmo-Skymed-1"/>
        <s v="Cosmo-Skymed-2"/>
        <s v="Cosmo-Skymed-3"/>
        <s v="Cosmo-Skymed-4"/>
        <s v="Cryosat-2"/>
        <s v="Deimos-1"/>
        <s v="Deimos-2"/>
        <s v="DMC1"/>
        <s v="DTRS-ISS"/>
        <s v="DubaiSat-1"/>
        <s v="DubaiSat-2"/>
        <s v="DubaiSat-2B"/>
        <s v="ECYPTSAT 2 (MISRSAT 2)"/>
        <s v="E-STAR"/>
        <s v="EarthCare"/>
        <s v="EnMAP"/>
        <s v="EO-1 (NPM)"/>
        <s v="EROS-A1"/>
        <s v="EROS-B"/>
        <s v="ESSAIM-1"/>
        <s v="ESSAIM-2"/>
        <s v="ESSAIM-3"/>
        <s v="ESSAIM-4"/>
        <s v="FLEX"/>
        <s v="FORMOSAT-2 (ROCSAT 2)"/>
        <s v="FORMOSAT-5"/>
        <s v="FY-3A"/>
        <s v="FY-3B (Fengyun-3B )"/>
        <s v="FY-3C"/>
        <s v="FY-3D"/>
        <s v="FY-4 SERIES"/>
        <s v="GALEX"/>
        <s v="GC-1"/>
        <s v="GC-2"/>
        <s v="GC-5"/>
        <s v="GCOM-C1"/>
        <s v="GCOM-W1"/>
        <s v="GeoEye1/ Orbview-5"/>
        <s v="GOES R-Series (2 +2)"/>
        <s v="GOKTURK-1"/>
        <s v="GOSAT"/>
        <s v="Huan Jing 1-A"/>
        <s v="Huan Jing 1-B"/>
        <s v="Huan Jing 1-C"/>
        <s v="HXMT"/>
        <s v="HY-1A (Hai Yang, Ocean-1)"/>
        <s v="HY-1B"/>
        <s v="HY-1C/D (2 SAT)"/>
        <s v="HY-1E/F (2 SAT)"/>
        <s v="HY-2A"/>
        <s v="HY-2B"/>
        <s v="HY-2C "/>
        <s v="HY-2D"/>
        <s v="Icesat-2"/>
        <s v="Ikonos Block 2"/>
        <s v="Ikonos-2 (USASAT-30B)"/>
        <s v="Ingenio (SEOSAT)"/>
        <s v="IRS CARTOSAT-2"/>
        <s v="IRS CARTOSAT-2A"/>
        <s v="IRS CARTOSAT-2B"/>
        <s v="IRS Oceansat-2"/>
        <s v="IRS P6 (RESOURCESAT-1)"/>
        <s v="IRS RESOURCESAT-2"/>
        <s v="IRS-P5 (CARTOSAT-1)"/>
        <s v="JASON-CS [2 satellites planned]"/>
        <s v="KAISTSAT-4"/>
        <s v="Kanopus-V-1"/>
        <s v="KazEOSat 1 (DZZ-HR)"/>
        <s v="KazEOSat 2 (DZZ-MR)"/>
        <s v="KITSAT-3"/>
        <s v="KOMPSAT-2"/>
        <s v="KOMPSAT-3"/>
        <s v="KOMPSAT-3A"/>
        <s v="KOMPSAT-5"/>
        <s v="Landsat 8 (LDCM)"/>
        <s v="Landsat-7"/>
        <s v="LUX-NGSO-1"/>
        <s v="LUX-NGSO-2"/>
        <s v="LUX-NGSO-3"/>
        <s v="METEOR-3M-1"/>
        <s v="MICROSAT BLMIT-1"/>
        <s v="MICROSAT GAIA-I"/>
        <s v="MICROSAT GAIA-II"/>
        <s v="MICROSAT HODOYOSHI 1"/>
        <s v="MICROSAT HODOYOSHI 3-4 (2 SATS)"/>
        <s v="MICROSAT INTA"/>
        <s v="MISRSAT-1 (EGYPTSAT 2)"/>
        <s v="MKA-FKI"/>
        <s v="MLA-NEQO (RazakSAT)"/>
        <s v="MONITOR (Future  8 sats)"/>
        <s v="MONITOR E-N1"/>
        <s v="MONITOR IR1"/>
        <s v="NIGERIASAT-2"/>
        <s v="NIGERIASAT-X"/>
        <s v="OCO-2"/>
        <s v="OrbView "/>
        <s v="PAKTES-1-A"/>
        <s v="PAKTES-1-B"/>
        <s v="Parasol"/>
        <s v="PAZ"/>
        <s v="Pleiades-1"/>
        <s v="Pleiades-2"/>
        <s v="Prisma-I"/>
        <s v="PROBA-Vegetation"/>
        <s v="PRSS-O1-A"/>
        <s v="PRSS-O1-B"/>
        <s v="Radarsat-2c"/>
        <s v="Radarsat-3B"/>
        <s v="Rapid Eye 1"/>
        <s v="Rapid Eye 2"/>
        <s v="Rapid Eye 3"/>
        <s v="Rapid Eye 4"/>
        <s v="Rapid Eye 5"/>
        <s v="RASAT"/>
        <s v="RESURS-DK1"/>
        <s v="SAC-C"/>
        <s v="SAC-D / AQUARIUS"/>
        <s v="SAOCOM 1A"/>
        <s v="SAOCOM 1B"/>
        <s v="SAR LUPE (Magnifying Glass) Sat 1"/>
        <s v="SAR LUPE (Magnifying Glass) Sat 2"/>
        <s v="SAR LUPE (Magnifying Glass) Sat 3"/>
        <s v="SAR LUPE (Magnifying Glass) Sat 4"/>
        <s v="SAR LUPE (Magnifying Glass) Sat 5"/>
        <s v="SARAL"/>
        <s v="SaudiSat-2"/>
        <s v="Sentinel 5 Precursor"/>
        <s v="Sentinel-1A"/>
        <s v="Sentinel-1B"/>
        <s v="Sentinel-2A"/>
        <s v="Sentinel-2B"/>
        <s v="Sentinel-3A"/>
        <s v="Sentinel-3B"/>
        <s v="Sentinel-5/ Copernicus (payload on Metop-SG)"/>
        <s v="SICH-1M"/>
        <s v="SICH-2"/>
        <s v="SMAP"/>
        <s v="SMOS"/>
        <s v="SMOTR -1"/>
        <s v="SMOTR -2"/>
        <s v="SMOTR -3"/>
        <s v="SMOTR -4"/>
        <s v="Spot 6 (Astroterra)"/>
        <s v="Spot-4"/>
        <s v="Spot-5"/>
        <s v="Spot-7 (Astroterra)"/>
        <s v="SPPOSS-3-01"/>
        <s v="SSOT"/>
        <s v="STSAT-2C"/>
        <s v="STSAT-3"/>
        <s v="SUONI NPP"/>
        <s v="Tansuo (Shiyan 1)"/>
        <s v="Terra (EOS AM)"/>
        <s v="Terra-SAR (Tandem X)"/>
        <s v="Terra-SAR (TerraSAR-X)"/>
        <s v="Theos"/>
        <s v="Tianwang"/>
        <s v="USASAT-30A (Quickbird-2)"/>
        <s v="USKW"/>
        <s v="USNFR"/>
        <s v="VNREDSAT-1A"/>
        <s v="WorldView 1"/>
        <s v="WorldView 2"/>
        <s v="WorldView 3"/>
        <s v="X-SAT"/>
        <s v="Ziyuan-3 (ZY 3)"/>
      </sharedItems>
    </cacheField>
    <cacheField name="Status (Note 1)" numFmtId="0">
      <sharedItems count="6">
        <s v="DEVELOPMENT"/>
        <s v="ITU-R NOTICE SUPPRESSED"/>
        <s v="OPERATIONAL"/>
        <s v="UNDER CONSIDERATION"/>
        <s v="LAUNCH FAILURE"/>
        <s v="END OF LIFE"/>
      </sharedItems>
    </cacheField>
    <cacheField name="Launch Date" numFmtId="175">
      <sharedItems containsDate="1" containsMixedTypes="1" minDate="1899-12-30T00:00:00" maxDate="2016-11-21T00:00:00"/>
    </cacheField>
    <cacheField name="Agency or administration" numFmtId="0">
      <sharedItems count="45">
        <s v="ESA"/>
        <s v="F"/>
        <s v="JAPAN-JAXA"/>
        <s v="ALG"/>
        <s v="BRA"/>
        <s v="USA NASA"/>
        <s v="JAPAN"/>
        <s v="BLR"/>
        <s v="USA-NASA &amp; F-CNES"/>
        <s v="CHN &amp; BRA"/>
        <s v="CHN/CNSA"/>
        <s v="ITALY/ASI"/>
        <s v="Spain"/>
        <s v="G (UK)"/>
        <s v="RUS"/>
        <s v="UAE"/>
        <s v="EGY"/>
        <s v="D/DLR"/>
        <s v="Israel"/>
        <s v="NSPO (Taiwan)"/>
        <s v="CHN/CMA"/>
        <s v="CHN"/>
        <s v="USA (DigitalGlobe Corp)"/>
        <s v="USA NOAA"/>
        <s v="Turkey"/>
        <s v="India"/>
        <s v="D/EUMETSAT"/>
        <s v="Korea"/>
        <s v="KAZ"/>
        <s v="Luxembourg"/>
        <s v="MLA"/>
        <s v="NIG"/>
        <s v="Pakistan"/>
        <s v="CNES"/>
        <s v="ITALY"/>
        <s v="Canada"/>
        <s v="D "/>
        <s v="ARG"/>
        <s v="ARS"/>
        <s v="UKR"/>
        <s v="CHL"/>
        <s v="THA"/>
        <s v="USA"/>
        <s v="Vietnam"/>
        <s v="SNG"/>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Elena Daganzo" refreshedDate="41786.988680439812" createdVersion="4" refreshedVersion="4" minRefreshableVersion="3" recordCount="295">
  <cacheSource type="worksheet">
    <worksheetSource ref="A10:P317" sheet="3. EarthStations input"/>
  </cacheSource>
  <cacheFields count="16">
    <cacheField name="Designator" numFmtId="0">
      <sharedItems containsBlank="1"/>
    </cacheField>
    <cacheField name="Other Designators" numFmtId="0">
      <sharedItems containsBlank="1"/>
    </cacheField>
    <cacheField name="Earth station name" numFmtId="0">
      <sharedItems containsBlank="1"/>
    </cacheField>
    <cacheField name="Country" numFmtId="0">
      <sharedItems/>
    </cacheField>
    <cacheField name="Institution, Agency" numFmtId="0">
      <sharedItems containsBlank="1"/>
    </cacheField>
    <cacheField name="Latitude" numFmtId="0">
      <sharedItems containsMixedTypes="1" containsNumber="1" minValue="-77.900000000000006" maxValue="78.2303"/>
    </cacheField>
    <cacheField name="Longitude" numFmtId="0">
      <sharedItems containsMixedTypes="1" containsNumber="1" minValue="-157.887" maxValue="177.483"/>
    </cacheField>
    <cacheField name="Altitude" numFmtId="0">
      <sharedItems containsBlank="1" containsMixedTypes="1" containsNumber="1" minValue="2E-3" maxValue="1.22"/>
    </cacheField>
    <cacheField name="Minimum elevation angle" numFmtId="0">
      <sharedItems containsBlank="1" containsMixedTypes="1" containsNumber="1" containsInteger="1" minValue="0" maxValue="15"/>
    </cacheField>
    <cacheField name="Antenna diameter" numFmtId="0">
      <sharedItems containsBlank="1" containsMixedTypes="1" containsNumber="1" minValue="5" maxValue="16.399999999999999"/>
    </cacheField>
    <cacheField name="Maximum antenna gain" numFmtId="0">
      <sharedItems containsBlank="1" containsMixedTypes="1" containsNumber="1" minValue="44.4" maxValue="61"/>
    </cacheField>
    <cacheField name="Receiver system noise temperature" numFmtId="0">
      <sharedItems containsBlank="1" containsMixedTypes="1" containsNumber="1" minValue="70" maxValue="470"/>
    </cacheField>
    <cacheField name="Gain ref pattern" numFmtId="0">
      <sharedItems containsBlank="1"/>
    </cacheField>
    <cacheField name="IFIC Number" numFmtId="0">
      <sharedItems containsString="0" containsBlank="1" containsNumber="1" containsInteger="1" minValue="10" maxValue="2730"/>
    </cacheField>
    <cacheField name="Station status" numFmtId="0">
      <sharedItems containsBlank="1"/>
    </cacheField>
    <cacheField name="Station type" numFmtId="0">
      <sharedItems count="3">
        <s v="(note 3)"/>
        <s v="HDR"/>
        <s v="DR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7">
  <r>
    <m/>
    <x v="0"/>
    <x v="0"/>
    <s v="deg."/>
    <s v="deg."/>
  </r>
  <r>
    <m/>
    <x v="0"/>
    <x v="0"/>
    <m/>
    <m/>
  </r>
  <r>
    <s v="ALA ASF1"/>
    <x v="1"/>
    <x v="1"/>
    <n v="64.859909999999999"/>
    <n v="-147.84728999999999"/>
  </r>
  <r>
    <s v="ASF2"/>
    <x v="1"/>
    <x v="1"/>
    <n v="64.856999999999999"/>
    <n v="-147.85759999999999"/>
  </r>
  <r>
    <s v="ASP"/>
    <x v="2"/>
    <x v="2"/>
    <n v="-23.76"/>
    <n v="133.88"/>
  </r>
  <r>
    <s v="BAR1"/>
    <x v="3"/>
    <x v="1"/>
    <n v="71.271699999999996"/>
    <n v="156.77180000000001"/>
  </r>
  <r>
    <s v="BAR2"/>
    <x v="3"/>
    <x v="1"/>
    <n v="71.271699999999996"/>
    <n v="156.77180000000001"/>
  </r>
  <r>
    <s v="BEJ1"/>
    <x v="4"/>
    <x v="3"/>
    <n v="39.950000000000003"/>
    <n v="116.31699999999999"/>
  </r>
  <r>
    <s v="BEJ2"/>
    <x v="4"/>
    <x v="3"/>
    <n v="40.450000000000003"/>
    <n v="116.9"/>
  </r>
  <r>
    <s v="BGL1"/>
    <x v="5"/>
    <x v="4"/>
    <n v="13"/>
    <n v="78"/>
  </r>
  <r>
    <s v="BKK"/>
    <x v="6"/>
    <x v="5"/>
    <n v="13.72"/>
    <n v="100.79"/>
  </r>
  <r>
    <s v="CAN1"/>
    <x v="7"/>
    <x v="6"/>
    <n v="45.54"/>
    <n v="-75.760000000000005"/>
  </r>
  <r>
    <s v="CGM"/>
    <x v="8"/>
    <x v="5"/>
    <n v="18.783000000000001"/>
    <n v="98.983000000000004"/>
  </r>
  <r>
    <s v="CHU1"/>
    <x v="9"/>
    <x v="7"/>
    <n v="24.784099999999999"/>
    <n v="121.0013"/>
  </r>
  <r>
    <s v="CMA1"/>
    <x v="4"/>
    <x v="3"/>
    <n v="40.049999999999997"/>
    <n v="116.27500000000001"/>
  </r>
  <r>
    <s v="CMA2"/>
    <x v="10"/>
    <x v="3"/>
    <n v="23.15944"/>
    <n v="113.34"/>
  </r>
  <r>
    <s v="CMA3"/>
    <x v="11"/>
    <x v="3"/>
    <n v="43.86"/>
    <n v="87.57"/>
  </r>
  <r>
    <s v="CMA4"/>
    <x v="12"/>
    <x v="3"/>
    <n v="46.755560000000003"/>
    <n v="130.38"/>
  </r>
  <r>
    <s v="CMA5"/>
    <x v="13"/>
    <x v="8"/>
    <n v="67.890280000000004"/>
    <n v="21.06306"/>
  </r>
  <r>
    <s v="COR1"/>
    <x v="14"/>
    <x v="9"/>
    <n v="-31.53"/>
    <n v="-64.459999999999994"/>
  </r>
  <r>
    <s v="CRS1"/>
    <x v="15"/>
    <x v="10"/>
    <n v="49.29"/>
    <n v="-117.24"/>
  </r>
  <r>
    <s v="CUI1"/>
    <x v="16"/>
    <x v="11"/>
    <n v="-15.552379999999999"/>
    <n v="-56.073189999999997"/>
  </r>
  <r>
    <s v="CUI2"/>
    <x v="16"/>
    <x v="11"/>
    <n v="-15.55278"/>
    <n v="-56.073450000000001"/>
  </r>
  <r>
    <s v="DGA1"/>
    <x v="17"/>
    <x v="2"/>
    <n v="-29.2"/>
    <n v="114.9"/>
  </r>
  <r>
    <s v="DUL1"/>
    <x v="18"/>
    <x v="10"/>
    <n v="38"/>
    <n v="-77"/>
  </r>
  <r>
    <s v="FBA1"/>
    <x v="19"/>
    <x v="1"/>
    <n v="64.805000000000007"/>
    <n v="-147.499"/>
  </r>
  <r>
    <s v="FBA2GIL1"/>
    <x v="20"/>
    <x v="1"/>
    <n v="64.974000000000004"/>
    <n v="-147.51"/>
  </r>
  <r>
    <s v="FBA2GIL2"/>
    <x v="20"/>
    <x v="1"/>
    <n v="64.974000000000004"/>
    <n v="-147.506"/>
  </r>
  <r>
    <s v="FBA2GIL3"/>
    <x v="20"/>
    <x v="1"/>
    <n v="64.972999999999999"/>
    <n v="-147.50200000000001"/>
  </r>
  <r>
    <s v="FDC1"/>
    <x v="21"/>
    <x v="9"/>
    <n v="-31.5242"/>
    <n v="64.4636"/>
  </r>
  <r>
    <s v="FUC2"/>
    <x v="22"/>
    <x v="12"/>
    <n v="42"/>
    <n v="13.6"/>
  </r>
  <r>
    <s v="FUC3"/>
    <x v="22"/>
    <x v="12"/>
    <n v="42"/>
    <n v="13.6"/>
  </r>
  <r>
    <s v="FUC1"/>
    <x v="22"/>
    <x v="12"/>
    <n v="42"/>
    <n v="13.6"/>
  </r>
  <r>
    <s v="FWV1"/>
    <x v="23"/>
    <x v="10"/>
    <n v="39.461199999999998"/>
    <n v="-80.192700000000002"/>
  </r>
  <r>
    <s v="FWV2"/>
    <x v="23"/>
    <x v="10"/>
    <n v="39.434100000000001"/>
    <n v="-80.193700000000007"/>
  </r>
  <r>
    <s v="FWV3"/>
    <x v="24"/>
    <x v="10"/>
    <n v="39.433199999999999"/>
    <n v="-80.1935"/>
  </r>
  <r>
    <s v="GAT1"/>
    <x v="25"/>
    <x v="6"/>
    <n v="45.5"/>
    <n v="-74.37"/>
  </r>
  <r>
    <s v="GAT2?"/>
    <x v="25"/>
    <x v="6"/>
    <n v="45.54"/>
    <n v="-75.760000000000005"/>
  </r>
  <r>
    <s v="GEL"/>
    <x v="26"/>
    <x v="13"/>
    <n v="50.569000000000003"/>
    <n v="7.0359999999999996"/>
  </r>
  <r>
    <s v="GSF1"/>
    <x v="27"/>
    <x v="10"/>
    <n v="39"/>
    <n v="-76.84"/>
  </r>
  <r>
    <s v="HAT1"/>
    <x v="28"/>
    <x v="14"/>
    <n v="36.002299999999998"/>
    <n v="139.34780000000001"/>
  </r>
  <r>
    <s v="HAT2"/>
    <x v="29"/>
    <x v="14"/>
    <n v="36.003799999999998"/>
    <n v="139.34880000000001"/>
  </r>
  <r>
    <s v="HAT3"/>
    <x v="30"/>
    <x v="14"/>
    <n v="36"/>
    <n v="139.30000000000001"/>
  </r>
  <r>
    <s v="HIR1"/>
    <x v="31"/>
    <x v="14"/>
    <n v="34.3675"/>
    <n v="132.3761111"/>
  </r>
  <r>
    <s v="HIR2"/>
    <x v="31"/>
    <x v="14"/>
    <n v="34.367777779999997"/>
    <n v="132.3761111"/>
  </r>
  <r>
    <s v="HIR3"/>
    <x v="31"/>
    <x v="14"/>
    <n v="34.36"/>
    <n v="132.4"/>
  </r>
  <r>
    <s v="HOB1"/>
    <x v="32"/>
    <x v="2"/>
    <n v="-42.926000000000002"/>
    <n v="147.42099999999999"/>
  </r>
  <r>
    <s v="HOB2"/>
    <x v="32"/>
    <x v="2"/>
    <n v="-42.93"/>
    <n v="147.4"/>
  </r>
  <r>
    <s v="ISR1"/>
    <x v="33"/>
    <x v="15"/>
    <n v="32"/>
    <n v="34.799999999999997"/>
  </r>
  <r>
    <s v="JBG1"/>
    <x v="34"/>
    <x v="16"/>
    <n v="-25.89"/>
    <n v="27.7"/>
  </r>
  <r>
    <s v="KAI1"/>
    <x v="35"/>
    <x v="17"/>
    <n v="37"/>
    <n v="127.5"/>
  </r>
  <r>
    <s v="KAR1"/>
    <x v="36"/>
    <x v="17"/>
    <n v="36.380000000000003"/>
    <n v="127.36972222222222"/>
  </r>
  <r>
    <s v="KAS"/>
    <x v="37"/>
    <x v="3"/>
    <n v="39.5"/>
    <n v="75.917000000000002"/>
  </r>
  <r>
    <s v="KTU"/>
    <x v="38"/>
    <x v="14"/>
    <n v="35.1"/>
    <n v="140.30000000000001"/>
  </r>
  <r>
    <s v="KTU4"/>
    <x v="38"/>
    <x v="14"/>
    <n v="35.1"/>
    <n v="140.30000000000001"/>
  </r>
  <r>
    <s v="KHA1"/>
    <x v="39"/>
    <x v="18"/>
    <n v="48.33"/>
    <n v="135.1"/>
  </r>
  <r>
    <s v="KIR1"/>
    <x v="40"/>
    <x v="8"/>
    <n v="67.889499999999998"/>
    <n v="21.051600000000001"/>
  </r>
  <r>
    <s v="KIR2"/>
    <x v="40"/>
    <x v="8"/>
    <n v="67.889499999999998"/>
    <n v="21.051600000000001"/>
  </r>
  <r>
    <s v="KIR3"/>
    <x v="40"/>
    <x v="8"/>
    <n v="67.889499999999998"/>
    <n v="21.051600000000001"/>
  </r>
  <r>
    <s v="KIR4"/>
    <x v="40"/>
    <x v="8"/>
    <n v="67.889499999999998"/>
    <n v="21.051600000000001"/>
  </r>
  <r>
    <s v="KIR5"/>
    <x v="40"/>
    <x v="8"/>
    <n v="67.889499999999998"/>
    <n v="21.051600000000001"/>
  </r>
  <r>
    <s v="KIR6"/>
    <x v="40"/>
    <x v="8"/>
    <n v="67.888580000000005"/>
    <n v="21.0794"/>
  </r>
  <r>
    <s v="KIR7"/>
    <x v="40"/>
    <x v="8"/>
    <n v="67.878100000000003"/>
    <n v="21.063400000000001"/>
  </r>
  <r>
    <s v="KIR8"/>
    <x v="40"/>
    <x v="8"/>
    <n v="67.900000000000006"/>
    <n v="21.1"/>
  </r>
  <r>
    <s v="KMA1"/>
    <x v="41"/>
    <x v="18"/>
    <n v="60.97"/>
    <n v="69.069999999999993"/>
  </r>
  <r>
    <s v="KUM"/>
    <x v="42"/>
    <x v="14"/>
    <n v="32.836047999999998"/>
    <n v="130.86952199999999"/>
  </r>
  <r>
    <s v="KOU"/>
    <x v="43"/>
    <x v="19"/>
    <n v="5.2510000000000003"/>
    <n v="-52.805"/>
  </r>
  <r>
    <s v="MAL1"/>
    <x v="44"/>
    <x v="20"/>
    <n v="3.0333333333333332"/>
    <n v="40.016666666666666"/>
  </r>
  <r>
    <s v="MAS1"/>
    <x v="45"/>
    <x v="21"/>
    <n v="27.76"/>
    <n v="-15.633900000000001"/>
  </r>
  <r>
    <s v="MAS2"/>
    <x v="45"/>
    <x v="21"/>
    <n v="27.762799999999999"/>
    <n v="-15.633900000000001"/>
  </r>
  <r>
    <s v="MGS1"/>
    <x v="46"/>
    <x v="22"/>
    <n v="-77.832999999999998"/>
    <n v="166.4"/>
  </r>
  <r>
    <s v="MAT1"/>
    <x v="47"/>
    <x v="12"/>
    <n v="40.649000000000001"/>
    <n v="16.704000000000001"/>
  </r>
  <r>
    <s v="MAT2"/>
    <x v="47"/>
    <x v="12"/>
    <n v="40.39"/>
    <n v="16.420000000000002"/>
  </r>
  <r>
    <s v="MAU1"/>
    <x v="48"/>
    <x v="23"/>
    <n v="21.1"/>
    <n v="-157"/>
  </r>
  <r>
    <s v="MIA"/>
    <x v="49"/>
    <x v="10"/>
    <n v="-25.613600000000002"/>
    <n v="-80.384500000000003"/>
  </r>
  <r>
    <s v="MIN1"/>
    <x v="50"/>
    <x v="24"/>
    <n v="53.9"/>
    <n v="27.56"/>
  </r>
  <r>
    <s v="MOS1"/>
    <x v="51"/>
    <x v="18"/>
    <n v="55.51"/>
    <n v="37.380000000000003"/>
  </r>
  <r>
    <s v="NIGA"/>
    <x v="52"/>
    <x v="25"/>
    <n v="8.9885999999999999"/>
    <n v="7.3761000000000001"/>
  </r>
  <r>
    <s v="NIGB"/>
    <x v="53"/>
    <x v="25"/>
    <n v="51.107700000000001"/>
    <n v="0.86560000000000004"/>
  </r>
  <r>
    <s v="NOR1"/>
    <x v="54"/>
    <x v="10"/>
    <n v="35.22"/>
    <n v="-97.34"/>
  </r>
  <r>
    <s v="NOV1"/>
    <x v="55"/>
    <x v="18"/>
    <n v="54.47"/>
    <n v="83.07"/>
  </r>
  <r>
    <s v="NPO1"/>
    <x v="56"/>
    <x v="1"/>
    <n v="64.48"/>
    <n v="-147.5"/>
  </r>
  <r>
    <s v="NST1"/>
    <x v="57"/>
    <x v="13"/>
    <n v="53.35"/>
    <n v="13.08"/>
  </r>
  <r>
    <s v="PAR1"/>
    <x v="58"/>
    <x v="26"/>
    <n v="-3.9780000000000002"/>
    <n v="119.6"/>
  </r>
  <r>
    <s v="PER1"/>
    <x v="59"/>
    <x v="2"/>
    <n v="-31.803000000000001"/>
    <n v="115.88500000000001"/>
  </r>
  <r>
    <s v="PAL1"/>
    <x v="60"/>
    <x v="6"/>
    <n v="53.21"/>
    <n v="-104.32"/>
  </r>
  <r>
    <s v="PAL2"/>
    <x v="60"/>
    <x v="6"/>
    <n v="53.210999999999999"/>
    <n v="-105.928"/>
  </r>
  <r>
    <s v="PDM1"/>
    <x v="61"/>
    <x v="12"/>
    <n v="41.67"/>
    <n v="12.45"/>
  </r>
  <r>
    <s v="PFL1"/>
    <x v="62"/>
    <x v="1"/>
    <n v="65.117000000000004"/>
    <n v="-147.46199999999999"/>
  </r>
  <r>
    <s v="PFL2"/>
    <x v="62"/>
    <x v="1"/>
    <n v="65.117199999999997"/>
    <n v="-147.45910000000001"/>
  </r>
  <r>
    <s v="PFL3"/>
    <x v="62"/>
    <x v="1"/>
    <n v="65.117000000000004"/>
    <n v="-147.46199999999999"/>
  </r>
  <r>
    <s v="PFL4"/>
    <x v="62"/>
    <x v="1"/>
    <n v="65.06"/>
    <n v="-147.30000000000001"/>
  </r>
  <r>
    <s v="PF-1"/>
    <x v="62"/>
    <x v="1"/>
    <n v="65.117800000000003"/>
    <n v="-147.43119999999999"/>
  </r>
  <r>
    <s v="PF-2"/>
    <x v="62"/>
    <x v="1"/>
    <n v="65.117900000000006"/>
    <n v="-147.43350000000001"/>
  </r>
  <r>
    <s v="PAK"/>
    <x v="63"/>
    <x v="27"/>
    <n v="33.716700000000003"/>
    <n v="73.066699999999997"/>
  </r>
  <r>
    <s v="POW1"/>
    <x v="64"/>
    <x v="10"/>
    <n v="32.979999999999997"/>
    <n v="-117.01"/>
  </r>
  <r>
    <s v="PRU1"/>
    <x v="65"/>
    <x v="1"/>
    <n v="70.25"/>
    <n v="-148.47999999999999"/>
  </r>
  <r>
    <s v="RUC1"/>
    <x v="66"/>
    <x v="28"/>
    <n v="44.44"/>
    <n v="1.34"/>
  </r>
  <r>
    <s v="RUS1"/>
    <x v="67"/>
    <x v="18"/>
    <n v="55.07"/>
    <n v="36.369999999999997"/>
  </r>
  <r>
    <s v="SNT1"/>
    <x v="68"/>
    <x v="29"/>
    <n v="-33.151000000000003"/>
    <n v="-70.671000000000006"/>
  </r>
  <r>
    <s v="SAS1"/>
    <x v="69"/>
    <x v="6"/>
    <n v="52.17"/>
    <n v="-106.68"/>
  </r>
  <r>
    <s v="SAY1"/>
    <x v="70"/>
    <x v="3"/>
    <n v="18.283300000000001"/>
    <n v="109.367"/>
  </r>
  <r>
    <s v="SEO"/>
    <x v="71"/>
    <x v="17"/>
    <n v="37.46"/>
    <n v="127.1"/>
  </r>
  <r>
    <s v="SHA1"/>
    <x v="72"/>
    <x v="4"/>
    <n v="16.899999999999999"/>
    <n v="78.2"/>
  </r>
  <r>
    <s v="SXF1"/>
    <x v="73"/>
    <x v="10"/>
    <n v="43.735999999999997"/>
    <n v="-96.622500000000002"/>
  </r>
  <r>
    <s v="SPO1"/>
    <x v="74"/>
    <x v="23"/>
    <n v="19.1036"/>
    <n v="-155.66300000000001"/>
  </r>
  <r>
    <s v="SPO2"/>
    <x v="74"/>
    <x v="23"/>
    <n v="19.1036"/>
    <n v="-155.66300000000001"/>
  </r>
  <r>
    <s v="SSK1"/>
    <x v="75"/>
    <x v="18"/>
    <n v="47.02"/>
    <n v="142.72"/>
  </r>
  <r>
    <s v="STE1"/>
    <x v="76"/>
    <x v="10"/>
    <n v="30.37"/>
    <n v="-89.45"/>
  </r>
  <r>
    <s v="STH1"/>
    <x v="77"/>
    <x v="6"/>
    <n v="45.85"/>
    <n v="-74.45"/>
  </r>
  <r>
    <s v="SVA1"/>
    <x v="78"/>
    <x v="30"/>
    <n v="78.23"/>
    <n v="15.39"/>
  </r>
  <r>
    <s v="SVA2"/>
    <x v="78"/>
    <x v="30"/>
    <n v="78.23"/>
    <n v="15.388999999999999"/>
  </r>
  <r>
    <s v="SVA3"/>
    <x v="78"/>
    <x v="30"/>
    <n v="78.2303"/>
    <n v="15.392799999999999"/>
  </r>
  <r>
    <s v="SVA4"/>
    <x v="78"/>
    <x v="30"/>
    <n v="78.23"/>
    <n v="15.393000000000001"/>
  </r>
  <r>
    <s v="SVA5"/>
    <x v="78"/>
    <x v="30"/>
    <n v="78.2303"/>
    <n v="15.393000000000001"/>
  </r>
  <r>
    <s v="SVA6"/>
    <x v="78"/>
    <x v="30"/>
    <n v="78.209999999999994"/>
    <n v="15.38"/>
  </r>
  <r>
    <s v="SVA7"/>
    <x v="78"/>
    <x v="30"/>
    <n v="78.209999999999994"/>
    <n v="15.38"/>
  </r>
  <r>
    <s v="SVA8"/>
    <x v="78"/>
    <x v="30"/>
    <n v="78.209999999999994"/>
    <n v="15.38"/>
  </r>
  <r>
    <s v="SVA9"/>
    <x v="78"/>
    <x v="30"/>
    <n v="78.23"/>
    <n v="15.4"/>
  </r>
  <r>
    <s v="SVA10"/>
    <x v="78"/>
    <x v="30"/>
    <n v="78.23"/>
    <n v="15.41"/>
  </r>
  <r>
    <s v="SVA11"/>
    <x v="78"/>
    <x v="30"/>
    <n v="78.22"/>
    <n v="15.45"/>
  </r>
  <r>
    <s v="SVA12"/>
    <x v="78"/>
    <x v="30"/>
    <n v="78.22"/>
    <n v="15.45"/>
  </r>
  <r>
    <s v="TAI1"/>
    <x v="79"/>
    <x v="7"/>
    <n v="22.938800000000001"/>
    <n v="120.2756"/>
  </r>
  <r>
    <s v="TAW"/>
    <x v="80"/>
    <x v="7"/>
    <n v="25.09"/>
    <n v="121.4"/>
  </r>
  <r>
    <s v="TDF1"/>
    <x v="81"/>
    <x v="9"/>
    <n v="-53.866666666666667"/>
    <n v="66"/>
  </r>
  <r>
    <s v="THO1"/>
    <x v="82"/>
    <x v="10"/>
    <n v="39.979999999999997"/>
    <n v="-104.95"/>
  </r>
  <r>
    <s v="TLS1"/>
    <x v="83"/>
    <x v="28"/>
    <n v="43.4"/>
    <n v="1.5"/>
  </r>
  <r>
    <s v="TRO1"/>
    <x v="84"/>
    <x v="30"/>
    <n v="69.7"/>
    <n v="18.899999999999999"/>
  </r>
  <r>
    <s v="TRO2"/>
    <x v="84"/>
    <x v="30"/>
    <n v="69.829821999999993"/>
    <n v="18.940443999999999"/>
  </r>
  <r>
    <s v="TRL1"/>
    <x v="85"/>
    <x v="22"/>
    <n v="71.955600000000004"/>
    <n v="2.4556"/>
  </r>
  <r>
    <s v="TRL2"/>
    <x v="85"/>
    <x v="22"/>
    <n v="-72.762799999999999"/>
    <n v="2.5333000000000001"/>
  </r>
  <r>
    <s v="TKB"/>
    <x v="86"/>
    <x v="14"/>
    <n v="36.116999999999997"/>
    <n v="140.05000000000001"/>
  </r>
  <r>
    <s v="USI-1"/>
    <x v="87"/>
    <x v="13"/>
    <n v="50.332999999999998"/>
    <n v="8.48"/>
  </r>
  <r>
    <s v="USI-2"/>
    <x v="87"/>
    <x v="13"/>
    <n v="50.332999999999998"/>
    <n v="8.48"/>
  </r>
  <r>
    <s v="USI-3"/>
    <x v="87"/>
    <x v="13"/>
    <n v="50.332999999999998"/>
    <n v="8.48"/>
  </r>
  <r>
    <s v="UPR"/>
    <x v="88"/>
    <x v="31"/>
    <n v="18.21"/>
    <n v="-67.14"/>
  </r>
  <r>
    <s v="VIL1"/>
    <x v="89"/>
    <x v="21"/>
    <n v="40.26"/>
    <n v="-3.57"/>
  </r>
  <r>
    <s v="VTN"/>
    <x v="90"/>
    <x v="32"/>
    <n v="21.05"/>
    <n v="105.75"/>
  </r>
  <r>
    <s v="WAL1"/>
    <x v="91"/>
    <x v="10"/>
    <n v="37.92"/>
    <n v="-75.47"/>
  </r>
  <r>
    <s v="WAL2"/>
    <x v="91"/>
    <x v="10"/>
    <n v="37.924900000000001"/>
    <n v="-75.476500000000001"/>
  </r>
  <r>
    <s v="WAL3"/>
    <x v="91"/>
    <x v="10"/>
    <n v="37.9"/>
    <n v="-76.5"/>
  </r>
  <r>
    <s v="WAL4"/>
    <x v="91"/>
    <x v="10"/>
    <n v="37.945599999999999"/>
    <n v="-75.461699999999993"/>
  </r>
  <r>
    <s v="[WAL5]"/>
    <x v="91"/>
    <x v="10"/>
    <n v="37.945599999999999"/>
    <n v="-75.461699999999993"/>
  </r>
  <r>
    <s v="[WAL6]"/>
    <x v="91"/>
    <x v="10"/>
    <n v="37.945599999999999"/>
    <n v="-75.461699999999993"/>
  </r>
  <r>
    <s v="WHM1"/>
    <x v="92"/>
    <x v="13"/>
    <n v="47.87"/>
    <n v="11"/>
  </r>
  <r>
    <s v="WIL1"/>
    <x v="93"/>
    <x v="10"/>
    <n v="41.25"/>
    <n v="75.900000000000006"/>
  </r>
  <r>
    <s v="XAS"/>
    <x v="94"/>
    <x v="7"/>
    <n v="24.784099999999999"/>
    <n v="121.0013"/>
  </r>
</pivotCacheRecords>
</file>

<file path=xl/pivotCache/pivotCacheRecords2.xml><?xml version="1.0" encoding="utf-8"?>
<pivotCacheRecords xmlns="http://schemas.openxmlformats.org/spreadsheetml/2006/main" xmlns:r="http://schemas.openxmlformats.org/officeDocument/2006/relationships" count="172">
  <r>
    <s v="ADM-Aeolus"/>
    <x v="0"/>
    <x v="0"/>
  </r>
  <r>
    <s v="Alerte-1"/>
    <x v="1"/>
    <x v="1"/>
  </r>
  <r>
    <s v="Alerte-2"/>
    <x v="1"/>
    <x v="1"/>
  </r>
  <r>
    <s v="ALOS-2"/>
    <x v="0"/>
    <x v="2"/>
  </r>
  <r>
    <s v="ALSAT"/>
    <x v="1"/>
    <x v="3"/>
  </r>
  <r>
    <s v="Amazonia-1"/>
    <x v="0"/>
    <x v="4"/>
  </r>
  <r>
    <s v="Aqua"/>
    <x v="1"/>
    <x v="5"/>
  </r>
  <r>
    <s v="ARKON-2-2"/>
    <x v="2"/>
    <x v="6"/>
  </r>
  <r>
    <s v="ASNARO"/>
    <x v="0"/>
    <x v="7"/>
  </r>
  <r>
    <s v="Astroterra"/>
    <x v="0"/>
    <x v="8"/>
  </r>
  <r>
    <s v="Aura"/>
    <x v="1"/>
    <x v="5"/>
  </r>
  <r>
    <s v="AVStar-1"/>
    <x v="0"/>
    <x v="9"/>
  </r>
  <r>
    <s v="AVStar-2"/>
    <x v="0"/>
    <x v="9"/>
  </r>
  <r>
    <s v="BelKA"/>
    <x v="0"/>
    <x v="10"/>
  </r>
  <r>
    <s v="Biomass"/>
    <x v="2"/>
    <x v="0"/>
  </r>
  <r>
    <s v="BKA"/>
    <x v="0"/>
    <x v="11"/>
  </r>
  <r>
    <s v="BLMIT-1"/>
    <x v="2"/>
    <x v="12"/>
  </r>
  <r>
    <s v="Calipso (Picasso)"/>
    <x v="1"/>
    <x v="13"/>
  </r>
  <r>
    <s v="CBERS-2"/>
    <x v="1"/>
    <x v="14"/>
  </r>
  <r>
    <s v="CBERS-3"/>
    <x v="0"/>
    <x v="14"/>
  </r>
  <r>
    <s v="CoreH2O"/>
    <x v="2"/>
    <x v="0"/>
  </r>
  <r>
    <s v="Coriolis"/>
    <x v="1"/>
    <x v="5"/>
  </r>
  <r>
    <s v="Cosmo-Skymed-4"/>
    <x v="1"/>
    <x v="15"/>
  </r>
  <r>
    <s v="Cryosat-2"/>
    <x v="1"/>
    <x v="0"/>
  </r>
  <r>
    <s v="Deimos-1"/>
    <x v="1"/>
    <x v="16"/>
  </r>
  <r>
    <s v="Demeter"/>
    <x v="1"/>
    <x v="17"/>
  </r>
  <r>
    <s v="DTRS-ISS"/>
    <x v="0"/>
    <x v="6"/>
  </r>
  <r>
    <s v="DubaiSat-1"/>
    <x v="1"/>
    <x v="18"/>
  </r>
  <r>
    <s v="DubaiSat-2"/>
    <x v="0"/>
    <x v="18"/>
  </r>
  <r>
    <s v="EarthCare"/>
    <x v="0"/>
    <x v="0"/>
  </r>
  <r>
    <s v="EnMAP"/>
    <x v="0"/>
    <x v="19"/>
  </r>
  <r>
    <s v="EO-1"/>
    <x v="1"/>
    <x v="5"/>
  </r>
  <r>
    <s v="EROS-A1"/>
    <x v="1"/>
    <x v="20"/>
  </r>
  <r>
    <s v="EROS-B"/>
    <x v="1"/>
    <x v="20"/>
  </r>
  <r>
    <s v="ESSAIM-1"/>
    <x v="1"/>
    <x v="1"/>
  </r>
  <r>
    <s v="ESSAIM-2"/>
    <x v="1"/>
    <x v="1"/>
  </r>
  <r>
    <s v="ESSAIM-3"/>
    <x v="1"/>
    <x v="1"/>
  </r>
  <r>
    <s v="ESSAIM-4"/>
    <x v="1"/>
    <x v="1"/>
  </r>
  <r>
    <s v="FORMOSAT-5"/>
    <x v="0"/>
    <x v="21"/>
  </r>
  <r>
    <s v="FY-3"/>
    <x v="1"/>
    <x v="12"/>
  </r>
  <r>
    <s v="FY-3B (Fengyun-3B )"/>
    <x v="1"/>
    <x v="12"/>
  </r>
  <r>
    <s v="GALEX"/>
    <x v="1"/>
    <x v="5"/>
  </r>
  <r>
    <s v="GCOM-C1"/>
    <x v="0"/>
    <x v="2"/>
  </r>
  <r>
    <s v="GCOM-W1"/>
    <x v="1"/>
    <x v="2"/>
  </r>
  <r>
    <s v="GeoEye 1"/>
    <x v="1"/>
    <x v="22"/>
  </r>
  <r>
    <s v="GIFTS-IOMI-1"/>
    <x v="2"/>
    <x v="23"/>
  </r>
  <r>
    <s v="GIFTS-IOMI-2"/>
    <x v="2"/>
    <x v="23"/>
  </r>
  <r>
    <s v="GIFTS-IOMI-3"/>
    <x v="2"/>
    <x v="23"/>
  </r>
  <r>
    <s v="GOES R-Series"/>
    <x v="0"/>
    <x v="23"/>
  </r>
  <r>
    <s v="GOKTURK-1"/>
    <x v="0"/>
    <x v="24"/>
  </r>
  <r>
    <s v="GOSAT"/>
    <x v="1"/>
    <x v="2"/>
  </r>
  <r>
    <s v="HJ-1-ABC"/>
    <x v="1"/>
    <x v="12"/>
  </r>
  <r>
    <s v="Huan Jing 1-A"/>
    <x v="1"/>
    <x v="12"/>
  </r>
  <r>
    <s v="Huan Jing 1-B"/>
    <x v="1"/>
    <x v="12"/>
  </r>
  <r>
    <s v="Huan Jing 1-C"/>
    <x v="1"/>
    <x v="12"/>
  </r>
  <r>
    <s v="HY-1 (Hai Yang)"/>
    <x v="1"/>
    <x v="12"/>
  </r>
  <r>
    <s v="HY-1B"/>
    <x v="1"/>
    <x v="12"/>
  </r>
  <r>
    <s v="HY-1B"/>
    <x v="1"/>
    <x v="12"/>
  </r>
  <r>
    <s v="HY-2"/>
    <x v="1"/>
    <x v="12"/>
  </r>
  <r>
    <s v="Icesat-2"/>
    <x v="0"/>
    <x v="5"/>
  </r>
  <r>
    <s v="Ikonos Block 2"/>
    <x v="0"/>
    <x v="25"/>
  </r>
  <r>
    <s v="Ikonos-2"/>
    <x v="1"/>
    <x v="25"/>
  </r>
  <r>
    <s v="Ingenio"/>
    <x v="0"/>
    <x v="16"/>
  </r>
  <r>
    <s v="IRS-1C"/>
    <x v="1"/>
    <x v="26"/>
  </r>
  <r>
    <s v="IRS-1D"/>
    <x v="1"/>
    <x v="26"/>
  </r>
  <r>
    <s v="IRS-P2"/>
    <x v="1"/>
    <x v="26"/>
  </r>
  <r>
    <s v="IRS-P5 (CARTOSAT-1)"/>
    <x v="1"/>
    <x v="26"/>
  </r>
  <r>
    <s v="IRS CARTOSAT-2"/>
    <x v="1"/>
    <x v="26"/>
  </r>
  <r>
    <s v="IRS CARTOSAT-2A"/>
    <x v="1"/>
    <x v="26"/>
  </r>
  <r>
    <s v="KAISTSAT-4"/>
    <x v="1"/>
    <x v="27"/>
  </r>
  <r>
    <s v="Kanopus-V-1"/>
    <x v="0"/>
    <x v="6"/>
  </r>
  <r>
    <s v="KITSAT-1"/>
    <x v="1"/>
    <x v="27"/>
  </r>
  <r>
    <s v="KITSAT-2"/>
    <x v="1"/>
    <x v="27"/>
  </r>
  <r>
    <s v="KITSAT-3"/>
    <x v="1"/>
    <x v="27"/>
  </r>
  <r>
    <s v="KOMPSAT-1"/>
    <x v="1"/>
    <x v="27"/>
  </r>
  <r>
    <s v="KOMPSAT-2"/>
    <x v="1"/>
    <x v="27"/>
  </r>
  <r>
    <s v="KOMPSAT-3"/>
    <x v="1"/>
    <x v="27"/>
  </r>
  <r>
    <s v="KOMPSAT-5"/>
    <x v="0"/>
    <x v="27"/>
  </r>
  <r>
    <s v="Landsat-5"/>
    <x v="1"/>
    <x v="5"/>
  </r>
  <r>
    <s v="Landsat-7"/>
    <x v="1"/>
    <x v="5"/>
  </r>
  <r>
    <s v="LDCM"/>
    <x v="0"/>
    <x v="5"/>
  </r>
  <r>
    <s v="LibSat I-01"/>
    <x v="1"/>
    <x v="28"/>
  </r>
  <r>
    <s v="LUX-NGSO-1"/>
    <x v="2"/>
    <x v="29"/>
  </r>
  <r>
    <s v="LUX-NGSO-2"/>
    <x v="2"/>
    <x v="29"/>
  </r>
  <r>
    <s v="LUX-NGSO-3"/>
    <x v="2"/>
    <x v="29"/>
  </r>
  <r>
    <s v="Magnifying Glass 1"/>
    <x v="1"/>
    <x v="30"/>
  </r>
  <r>
    <s v="Magnifying Glass 2"/>
    <x v="1"/>
    <x v="30"/>
  </r>
  <r>
    <s v="Magnifying Glass 3"/>
    <x v="1"/>
    <x v="30"/>
  </r>
  <r>
    <s v="Magnifying Glass 4"/>
    <x v="1"/>
    <x v="30"/>
  </r>
  <r>
    <s v="Magnifying Glass 5"/>
    <x v="1"/>
    <x v="30"/>
  </r>
  <r>
    <s v="METEOR-3M-1"/>
    <x v="1"/>
    <x v="6"/>
  </r>
  <r>
    <s v="MISRSAT-1"/>
    <x v="2"/>
    <x v="31"/>
  </r>
  <r>
    <s v="MKA-FKI"/>
    <x v="0"/>
    <x v="6"/>
  </r>
  <r>
    <s v="MLA-NEQO"/>
    <x v="1"/>
    <x v="32"/>
  </r>
  <r>
    <s v="NMP/EO-1"/>
    <x v="2"/>
    <x v="22"/>
  </r>
  <r>
    <s v="MONITOR (orbital plane 1)"/>
    <x v="1"/>
    <x v="6"/>
  </r>
  <r>
    <s v="MONITOR IR1"/>
    <x v="0"/>
    <x v="6"/>
  </r>
  <r>
    <s v="NPP"/>
    <x v="1"/>
    <x v="23"/>
  </r>
  <r>
    <s v="Oceansat-1 (IRS-P4)"/>
    <x v="1"/>
    <x v="26"/>
  </r>
  <r>
    <s v="Oceansat-2"/>
    <x v="0"/>
    <x v="26"/>
  </r>
  <r>
    <s v="OCO-2"/>
    <x v="0"/>
    <x v="5"/>
  </r>
  <r>
    <s v="OrbView (USASAT-30C)"/>
    <x v="1"/>
    <x v="33"/>
  </r>
  <r>
    <s v="OrbView-5"/>
    <x v="0"/>
    <x v="33"/>
  </r>
  <r>
    <s v="Parasol"/>
    <x v="1"/>
    <x v="17"/>
  </r>
  <r>
    <s v="PAZ"/>
    <x v="0"/>
    <x v="16"/>
  </r>
  <r>
    <s v="Pleiades-1"/>
    <x v="2"/>
    <x v="17"/>
  </r>
  <r>
    <s v="Pleiades-2"/>
    <x v="2"/>
    <x v="17"/>
  </r>
  <r>
    <s v="Premier"/>
    <x v="2"/>
    <x v="0"/>
  </r>
  <r>
    <s v="Prisma-I"/>
    <x v="0"/>
    <x v="34"/>
  </r>
  <r>
    <s v="PROBA-Vegetation"/>
    <x v="0"/>
    <x v="0"/>
  </r>
  <r>
    <s v="PRSS-O1-1"/>
    <x v="0"/>
    <x v="35"/>
  </r>
  <r>
    <s v="PRSS-O1-2"/>
    <x v="0"/>
    <x v="35"/>
  </r>
  <r>
    <s v="Quickbird (USASAT-30A)"/>
    <x v="1"/>
    <x v="36"/>
  </r>
  <r>
    <s v="Radarsat-1"/>
    <x v="1"/>
    <x v="37"/>
  </r>
  <r>
    <s v="Radarsat-2c"/>
    <x v="1"/>
    <x v="37"/>
  </r>
  <r>
    <s v="Radarsat-2F"/>
    <x v="2"/>
    <x v="37"/>
  </r>
  <r>
    <s v="Radarsat-3A"/>
    <x v="0"/>
    <x v="37"/>
  </r>
  <r>
    <s v="Radarsat-3B"/>
    <x v="0"/>
    <x v="37"/>
  </r>
  <r>
    <s v="Rapid Eye 1"/>
    <x v="1"/>
    <x v="30"/>
  </r>
  <r>
    <s v="Rapid Eye 2"/>
    <x v="1"/>
    <x v="30"/>
  </r>
  <r>
    <s v="Rapid Eye 3"/>
    <x v="1"/>
    <x v="30"/>
  </r>
  <r>
    <s v="Rapid Eye 4"/>
    <x v="1"/>
    <x v="30"/>
  </r>
  <r>
    <s v="Rapid Eye 5"/>
    <x v="1"/>
    <x v="30"/>
  </r>
  <r>
    <s v="RASAT"/>
    <x v="0"/>
    <x v="24"/>
  </r>
  <r>
    <s v="Resource-21"/>
    <x v="2"/>
    <x v="38"/>
  </r>
  <r>
    <s v="Resourcesat-1 (IRS-P6)"/>
    <x v="1"/>
    <x v="26"/>
  </r>
  <r>
    <s v="RESURS-DK1"/>
    <x v="1"/>
    <x v="6"/>
  </r>
  <r>
    <s v="ROCSAT-2/FORMOSAT-2"/>
    <x v="1"/>
    <x v="21"/>
  </r>
  <r>
    <s v="SAC-C"/>
    <x v="1"/>
    <x v="39"/>
  </r>
  <r>
    <s v="SAC-D"/>
    <x v="1"/>
    <x v="39"/>
  </r>
  <r>
    <s v="SAOCOM"/>
    <x v="0"/>
    <x v="39"/>
  </r>
  <r>
    <s v="SaudiSat-2"/>
    <x v="1"/>
    <x v="40"/>
  </r>
  <r>
    <s v="Sentinel 5 Precursor"/>
    <x v="0"/>
    <x v="0"/>
  </r>
  <r>
    <s v="Sentinel-1-1"/>
    <x v="0"/>
    <x v="0"/>
  </r>
  <r>
    <s v="Sentinel-1-2"/>
    <x v="0"/>
    <x v="0"/>
  </r>
  <r>
    <s v="Sentinel-2-1"/>
    <x v="0"/>
    <x v="0"/>
  </r>
  <r>
    <s v="Sentinel-2-2"/>
    <x v="0"/>
    <x v="0"/>
  </r>
  <r>
    <s v="Sentinel-3-1"/>
    <x v="0"/>
    <x v="0"/>
  </r>
  <r>
    <s v="Sentinel-3-2"/>
    <x v="0"/>
    <x v="0"/>
  </r>
  <r>
    <s v="Sentinel-5"/>
    <x v="2"/>
    <x v="0"/>
  </r>
  <r>
    <s v="SICH-1M"/>
    <x v="1"/>
    <x v="41"/>
  </r>
  <r>
    <s v="SICH-2"/>
    <x v="1"/>
    <x v="41"/>
  </r>
  <r>
    <s v="SMAP"/>
    <x v="0"/>
    <x v="5"/>
  </r>
  <r>
    <s v="SMOS"/>
    <x v="1"/>
    <x v="0"/>
  </r>
  <r>
    <s v="SMOTR"/>
    <x v="0"/>
    <x v="6"/>
  </r>
  <r>
    <s v="Spot-2"/>
    <x v="1"/>
    <x v="17"/>
  </r>
  <r>
    <s v="Spot-4"/>
    <x v="1"/>
    <x v="17"/>
  </r>
  <r>
    <s v="Spot-4"/>
    <x v="1"/>
    <x v="17"/>
  </r>
  <r>
    <s v="Spot-5"/>
    <x v="1"/>
    <x v="17"/>
  </r>
  <r>
    <s v="Spot-5"/>
    <x v="1"/>
    <x v="17"/>
  </r>
  <r>
    <s v="Spot-5"/>
    <x v="1"/>
    <x v="17"/>
  </r>
  <r>
    <s v="Spot-7"/>
    <x v="2"/>
    <x v="17"/>
  </r>
  <r>
    <s v="SSOT"/>
    <x v="1"/>
    <x v="42"/>
  </r>
  <r>
    <s v="STSAT-2"/>
    <x v="0"/>
    <x v="27"/>
  </r>
  <r>
    <s v="Tansuo (Shiyan 1)"/>
    <x v="1"/>
    <x v="12"/>
  </r>
  <r>
    <s v="Terra"/>
    <x v="1"/>
    <x v="5"/>
  </r>
  <r>
    <s v="Terra-SAR X-1"/>
    <x v="1"/>
    <x v="30"/>
  </r>
  <r>
    <s v="Theos"/>
    <x v="1"/>
    <x v="43"/>
  </r>
  <r>
    <s v="Tianwang"/>
    <x v="2"/>
    <x v="12"/>
  </r>
  <r>
    <s v="TOPSAT"/>
    <x v="2"/>
    <x v="44"/>
  </r>
  <r>
    <s v="USASAT-30A-1"/>
    <x v="1"/>
    <x v="22"/>
  </r>
  <r>
    <s v="USASAT-30A-2"/>
    <x v="1"/>
    <x v="22"/>
  </r>
  <r>
    <s v="USASAT-30A-3"/>
    <x v="1"/>
    <x v="22"/>
  </r>
  <r>
    <s v="USASAT-30A-4"/>
    <x v="1"/>
    <x v="22"/>
  </r>
  <r>
    <s v="USKW"/>
    <x v="1"/>
    <x v="22"/>
  </r>
  <r>
    <s v="USNFR"/>
    <x v="1"/>
    <x v="22"/>
  </r>
  <r>
    <s v="VCL"/>
    <x v="1"/>
    <x v="22"/>
  </r>
  <r>
    <s v="VNREDSAT-1"/>
    <x v="2"/>
    <x v="45"/>
  </r>
  <r>
    <s v="WorldView 1"/>
    <x v="1"/>
    <x v="36"/>
  </r>
  <r>
    <s v="WorldView 2"/>
    <x v="1"/>
    <x v="36"/>
  </r>
  <r>
    <s v="X-SAT"/>
    <x v="2"/>
    <x v="46"/>
  </r>
  <r>
    <s v="Ziyuan-3"/>
    <x v="1"/>
    <x v="12"/>
  </r>
</pivotCacheRecords>
</file>

<file path=xl/pivotCache/pivotCacheRecords3.xml><?xml version="1.0" encoding="utf-8"?>
<pivotCacheRecords xmlns="http://schemas.openxmlformats.org/spreadsheetml/2006/main" xmlns:r="http://schemas.openxmlformats.org/officeDocument/2006/relationships" count="172">
  <r>
    <x v="0"/>
    <x v="0"/>
  </r>
  <r>
    <x v="1"/>
    <x v="1"/>
  </r>
  <r>
    <x v="1"/>
    <x v="1"/>
  </r>
  <r>
    <x v="0"/>
    <x v="2"/>
  </r>
  <r>
    <x v="1"/>
    <x v="3"/>
  </r>
  <r>
    <x v="0"/>
    <x v="4"/>
  </r>
  <r>
    <x v="1"/>
    <x v="5"/>
  </r>
  <r>
    <x v="2"/>
    <x v="6"/>
  </r>
  <r>
    <x v="0"/>
    <x v="7"/>
  </r>
  <r>
    <x v="0"/>
    <x v="8"/>
  </r>
  <r>
    <x v="1"/>
    <x v="5"/>
  </r>
  <r>
    <x v="0"/>
    <x v="9"/>
  </r>
  <r>
    <x v="0"/>
    <x v="9"/>
  </r>
  <r>
    <x v="0"/>
    <x v="10"/>
  </r>
  <r>
    <x v="2"/>
    <x v="0"/>
  </r>
  <r>
    <x v="0"/>
    <x v="11"/>
  </r>
  <r>
    <x v="2"/>
    <x v="12"/>
  </r>
  <r>
    <x v="1"/>
    <x v="13"/>
  </r>
  <r>
    <x v="1"/>
    <x v="14"/>
  </r>
  <r>
    <x v="0"/>
    <x v="14"/>
  </r>
  <r>
    <x v="2"/>
    <x v="0"/>
  </r>
  <r>
    <x v="1"/>
    <x v="5"/>
  </r>
  <r>
    <x v="1"/>
    <x v="15"/>
  </r>
  <r>
    <x v="1"/>
    <x v="0"/>
  </r>
  <r>
    <x v="1"/>
    <x v="16"/>
  </r>
  <r>
    <x v="1"/>
    <x v="17"/>
  </r>
  <r>
    <x v="0"/>
    <x v="6"/>
  </r>
  <r>
    <x v="1"/>
    <x v="18"/>
  </r>
  <r>
    <x v="0"/>
    <x v="18"/>
  </r>
  <r>
    <x v="0"/>
    <x v="0"/>
  </r>
  <r>
    <x v="0"/>
    <x v="19"/>
  </r>
  <r>
    <x v="1"/>
    <x v="5"/>
  </r>
  <r>
    <x v="1"/>
    <x v="20"/>
  </r>
  <r>
    <x v="1"/>
    <x v="20"/>
  </r>
  <r>
    <x v="1"/>
    <x v="1"/>
  </r>
  <r>
    <x v="1"/>
    <x v="1"/>
  </r>
  <r>
    <x v="1"/>
    <x v="1"/>
  </r>
  <r>
    <x v="1"/>
    <x v="1"/>
  </r>
  <r>
    <x v="0"/>
    <x v="21"/>
  </r>
  <r>
    <x v="1"/>
    <x v="12"/>
  </r>
  <r>
    <x v="1"/>
    <x v="12"/>
  </r>
  <r>
    <x v="1"/>
    <x v="5"/>
  </r>
  <r>
    <x v="0"/>
    <x v="2"/>
  </r>
  <r>
    <x v="1"/>
    <x v="2"/>
  </r>
  <r>
    <x v="1"/>
    <x v="22"/>
  </r>
  <r>
    <x v="2"/>
    <x v="23"/>
  </r>
  <r>
    <x v="2"/>
    <x v="23"/>
  </r>
  <r>
    <x v="2"/>
    <x v="23"/>
  </r>
  <r>
    <x v="0"/>
    <x v="23"/>
  </r>
  <r>
    <x v="0"/>
    <x v="24"/>
  </r>
  <r>
    <x v="1"/>
    <x v="2"/>
  </r>
  <r>
    <x v="1"/>
    <x v="12"/>
  </r>
  <r>
    <x v="1"/>
    <x v="12"/>
  </r>
  <r>
    <x v="1"/>
    <x v="12"/>
  </r>
  <r>
    <x v="1"/>
    <x v="12"/>
  </r>
  <r>
    <x v="1"/>
    <x v="12"/>
  </r>
  <r>
    <x v="1"/>
    <x v="12"/>
  </r>
  <r>
    <x v="1"/>
    <x v="12"/>
  </r>
  <r>
    <x v="1"/>
    <x v="12"/>
  </r>
  <r>
    <x v="0"/>
    <x v="5"/>
  </r>
  <r>
    <x v="0"/>
    <x v="25"/>
  </r>
  <r>
    <x v="1"/>
    <x v="25"/>
  </r>
  <r>
    <x v="0"/>
    <x v="16"/>
  </r>
  <r>
    <x v="1"/>
    <x v="26"/>
  </r>
  <r>
    <x v="1"/>
    <x v="26"/>
  </r>
  <r>
    <x v="1"/>
    <x v="26"/>
  </r>
  <r>
    <x v="1"/>
    <x v="26"/>
  </r>
  <r>
    <x v="1"/>
    <x v="26"/>
  </r>
  <r>
    <x v="1"/>
    <x v="26"/>
  </r>
  <r>
    <x v="1"/>
    <x v="27"/>
  </r>
  <r>
    <x v="0"/>
    <x v="6"/>
  </r>
  <r>
    <x v="1"/>
    <x v="27"/>
  </r>
  <r>
    <x v="1"/>
    <x v="27"/>
  </r>
  <r>
    <x v="1"/>
    <x v="27"/>
  </r>
  <r>
    <x v="1"/>
    <x v="27"/>
  </r>
  <r>
    <x v="1"/>
    <x v="27"/>
  </r>
  <r>
    <x v="1"/>
    <x v="27"/>
  </r>
  <r>
    <x v="0"/>
    <x v="27"/>
  </r>
  <r>
    <x v="1"/>
    <x v="5"/>
  </r>
  <r>
    <x v="1"/>
    <x v="5"/>
  </r>
  <r>
    <x v="0"/>
    <x v="5"/>
  </r>
  <r>
    <x v="1"/>
    <x v="28"/>
  </r>
  <r>
    <x v="2"/>
    <x v="29"/>
  </r>
  <r>
    <x v="2"/>
    <x v="29"/>
  </r>
  <r>
    <x v="2"/>
    <x v="29"/>
  </r>
  <r>
    <x v="1"/>
    <x v="30"/>
  </r>
  <r>
    <x v="1"/>
    <x v="30"/>
  </r>
  <r>
    <x v="1"/>
    <x v="30"/>
  </r>
  <r>
    <x v="1"/>
    <x v="30"/>
  </r>
  <r>
    <x v="1"/>
    <x v="30"/>
  </r>
  <r>
    <x v="1"/>
    <x v="6"/>
  </r>
  <r>
    <x v="2"/>
    <x v="31"/>
  </r>
  <r>
    <x v="0"/>
    <x v="6"/>
  </r>
  <r>
    <x v="1"/>
    <x v="32"/>
  </r>
  <r>
    <x v="2"/>
    <x v="22"/>
  </r>
  <r>
    <x v="1"/>
    <x v="6"/>
  </r>
  <r>
    <x v="0"/>
    <x v="6"/>
  </r>
  <r>
    <x v="1"/>
    <x v="23"/>
  </r>
  <r>
    <x v="1"/>
    <x v="26"/>
  </r>
  <r>
    <x v="0"/>
    <x v="26"/>
  </r>
  <r>
    <x v="0"/>
    <x v="5"/>
  </r>
  <r>
    <x v="1"/>
    <x v="33"/>
  </r>
  <r>
    <x v="0"/>
    <x v="33"/>
  </r>
  <r>
    <x v="1"/>
    <x v="17"/>
  </r>
  <r>
    <x v="0"/>
    <x v="16"/>
  </r>
  <r>
    <x v="2"/>
    <x v="17"/>
  </r>
  <r>
    <x v="2"/>
    <x v="17"/>
  </r>
  <r>
    <x v="2"/>
    <x v="0"/>
  </r>
  <r>
    <x v="0"/>
    <x v="34"/>
  </r>
  <r>
    <x v="0"/>
    <x v="0"/>
  </r>
  <r>
    <x v="0"/>
    <x v="35"/>
  </r>
  <r>
    <x v="0"/>
    <x v="35"/>
  </r>
  <r>
    <x v="1"/>
    <x v="36"/>
  </r>
  <r>
    <x v="1"/>
    <x v="37"/>
  </r>
  <r>
    <x v="1"/>
    <x v="37"/>
  </r>
  <r>
    <x v="2"/>
    <x v="37"/>
  </r>
  <r>
    <x v="0"/>
    <x v="37"/>
  </r>
  <r>
    <x v="0"/>
    <x v="37"/>
  </r>
  <r>
    <x v="1"/>
    <x v="30"/>
  </r>
  <r>
    <x v="1"/>
    <x v="30"/>
  </r>
  <r>
    <x v="1"/>
    <x v="30"/>
  </r>
  <r>
    <x v="1"/>
    <x v="30"/>
  </r>
  <r>
    <x v="1"/>
    <x v="30"/>
  </r>
  <r>
    <x v="0"/>
    <x v="24"/>
  </r>
  <r>
    <x v="2"/>
    <x v="38"/>
  </r>
  <r>
    <x v="1"/>
    <x v="26"/>
  </r>
  <r>
    <x v="1"/>
    <x v="6"/>
  </r>
  <r>
    <x v="1"/>
    <x v="21"/>
  </r>
  <r>
    <x v="1"/>
    <x v="39"/>
  </r>
  <r>
    <x v="1"/>
    <x v="39"/>
  </r>
  <r>
    <x v="0"/>
    <x v="39"/>
  </r>
  <r>
    <x v="1"/>
    <x v="40"/>
  </r>
  <r>
    <x v="0"/>
    <x v="0"/>
  </r>
  <r>
    <x v="0"/>
    <x v="0"/>
  </r>
  <r>
    <x v="0"/>
    <x v="0"/>
  </r>
  <r>
    <x v="0"/>
    <x v="0"/>
  </r>
  <r>
    <x v="0"/>
    <x v="0"/>
  </r>
  <r>
    <x v="0"/>
    <x v="0"/>
  </r>
  <r>
    <x v="0"/>
    <x v="0"/>
  </r>
  <r>
    <x v="2"/>
    <x v="0"/>
  </r>
  <r>
    <x v="1"/>
    <x v="41"/>
  </r>
  <r>
    <x v="1"/>
    <x v="41"/>
  </r>
  <r>
    <x v="0"/>
    <x v="5"/>
  </r>
  <r>
    <x v="1"/>
    <x v="0"/>
  </r>
  <r>
    <x v="0"/>
    <x v="6"/>
  </r>
  <r>
    <x v="1"/>
    <x v="17"/>
  </r>
  <r>
    <x v="1"/>
    <x v="17"/>
  </r>
  <r>
    <x v="1"/>
    <x v="17"/>
  </r>
  <r>
    <x v="1"/>
    <x v="17"/>
  </r>
  <r>
    <x v="1"/>
    <x v="17"/>
  </r>
  <r>
    <x v="1"/>
    <x v="17"/>
  </r>
  <r>
    <x v="2"/>
    <x v="17"/>
  </r>
  <r>
    <x v="1"/>
    <x v="42"/>
  </r>
  <r>
    <x v="0"/>
    <x v="27"/>
  </r>
  <r>
    <x v="1"/>
    <x v="12"/>
  </r>
  <r>
    <x v="1"/>
    <x v="5"/>
  </r>
  <r>
    <x v="1"/>
    <x v="30"/>
  </r>
  <r>
    <x v="1"/>
    <x v="43"/>
  </r>
  <r>
    <x v="2"/>
    <x v="12"/>
  </r>
  <r>
    <x v="2"/>
    <x v="44"/>
  </r>
  <r>
    <x v="1"/>
    <x v="22"/>
  </r>
  <r>
    <x v="1"/>
    <x v="22"/>
  </r>
  <r>
    <x v="1"/>
    <x v="22"/>
  </r>
  <r>
    <x v="1"/>
    <x v="22"/>
  </r>
  <r>
    <x v="1"/>
    <x v="22"/>
  </r>
  <r>
    <x v="1"/>
    <x v="22"/>
  </r>
  <r>
    <x v="1"/>
    <x v="22"/>
  </r>
  <r>
    <x v="2"/>
    <x v="45"/>
  </r>
  <r>
    <x v="1"/>
    <x v="36"/>
  </r>
  <r>
    <x v="1"/>
    <x v="36"/>
  </r>
  <r>
    <x v="2"/>
    <x v="46"/>
  </r>
  <r>
    <x v="1"/>
    <x v="12"/>
  </r>
</pivotCacheRecords>
</file>

<file path=xl/pivotCache/pivotCacheRecords4.xml><?xml version="1.0" encoding="utf-8"?>
<pivotCacheRecords xmlns="http://schemas.openxmlformats.org/spreadsheetml/2006/main" xmlns:r="http://schemas.openxmlformats.org/officeDocument/2006/relationships" count="302">
  <r>
    <n v="1"/>
    <x v="0"/>
    <x v="0"/>
    <d v="2015-07-01T00:00:00"/>
    <x v="0"/>
  </r>
  <r>
    <n v="2"/>
    <x v="1"/>
    <x v="1"/>
    <s v="2007 ?"/>
    <x v="1"/>
  </r>
  <r>
    <n v="3"/>
    <x v="1"/>
    <x v="1"/>
    <s v="2007 ?"/>
    <x v="1"/>
  </r>
  <r>
    <n v="4"/>
    <x v="2"/>
    <x v="1"/>
    <s v="2007 ?"/>
    <x v="1"/>
  </r>
  <r>
    <n v="5"/>
    <x v="2"/>
    <x v="1"/>
    <s v="2007 ?"/>
    <x v="1"/>
  </r>
  <r>
    <n v="6"/>
    <x v="3"/>
    <x v="2"/>
    <s v="24 MAY 2014"/>
    <x v="2"/>
  </r>
  <r>
    <n v="7"/>
    <x v="3"/>
    <x v="2"/>
    <s v="24 MAY 2014"/>
    <x v="2"/>
  </r>
  <r>
    <n v="8"/>
    <x v="4"/>
    <x v="2"/>
    <d v="2010-07-12T00:00:00"/>
    <x v="3"/>
  </r>
  <r>
    <n v="9"/>
    <x v="5"/>
    <x v="0"/>
    <s v="2014"/>
    <x v="3"/>
  </r>
  <r>
    <n v="10"/>
    <x v="6"/>
    <x v="0"/>
    <s v="2015"/>
    <x v="4"/>
  </r>
  <r>
    <n v="11"/>
    <x v="7"/>
    <x v="2"/>
    <d v="2002-05-04T00:00:00"/>
    <x v="5"/>
  </r>
  <r>
    <n v="12"/>
    <x v="7"/>
    <x v="2"/>
    <d v="2002-05-04T00:00:00"/>
    <x v="5"/>
  </r>
  <r>
    <n v="13"/>
    <x v="8"/>
    <x v="0"/>
    <s v="2014"/>
    <x v="6"/>
  </r>
  <r>
    <n v="14"/>
    <x v="9"/>
    <x v="2"/>
    <d v="2004-07-15T00:00:00"/>
    <x v="5"/>
  </r>
  <r>
    <n v="15"/>
    <x v="9"/>
    <x v="2"/>
    <d v="2004-07-15T00:00:00"/>
    <x v="5"/>
  </r>
  <r>
    <n v="16"/>
    <x v="10"/>
    <x v="2"/>
    <d v="2012-07-22T00:00:00"/>
    <x v="7"/>
  </r>
  <r>
    <n v="17"/>
    <x v="10"/>
    <x v="2"/>
    <d v="2012-07-23T00:00:00"/>
    <x v="7"/>
  </r>
  <r>
    <n v="18"/>
    <x v="11"/>
    <x v="0"/>
    <s v="2020"/>
    <x v="0"/>
  </r>
  <r>
    <n v="19"/>
    <x v="12"/>
    <x v="2"/>
    <d v="2006-04-28T00:00:00"/>
    <x v="8"/>
  </r>
  <r>
    <n v="20"/>
    <x v="13"/>
    <x v="3"/>
    <s v="&gt; 2020"/>
    <x v="0"/>
  </r>
  <r>
    <n v="21"/>
    <x v="14"/>
    <x v="2"/>
    <d v="1999-10-14T00:00:00"/>
    <x v="9"/>
  </r>
  <r>
    <n v="22"/>
    <x v="14"/>
    <x v="2"/>
    <d v="1999-10-14T00:00:00"/>
    <x v="9"/>
  </r>
  <r>
    <n v="23"/>
    <x v="15"/>
    <x v="2"/>
    <d v="2003-10-21T00:00:00"/>
    <x v="9"/>
  </r>
  <r>
    <n v="24"/>
    <x v="15"/>
    <x v="2"/>
    <d v="2003-10-21T00:00:00"/>
    <x v="9"/>
  </r>
  <r>
    <n v="25"/>
    <x v="15"/>
    <x v="2"/>
    <d v="2003-10-21T00:00:00"/>
    <x v="9"/>
  </r>
  <r>
    <n v="26"/>
    <x v="15"/>
    <x v="2"/>
    <d v="2003-10-21T00:00:00"/>
    <x v="9"/>
  </r>
  <r>
    <n v="27"/>
    <x v="15"/>
    <x v="2"/>
    <d v="2003-10-21T00:00:00"/>
    <x v="9"/>
  </r>
  <r>
    <n v="28"/>
    <x v="16"/>
    <x v="2"/>
    <d v="2007-09-19T00:00:00"/>
    <x v="9"/>
  </r>
  <r>
    <n v="29"/>
    <x v="16"/>
    <x v="2"/>
    <d v="2007-09-19T00:00:00"/>
    <x v="9"/>
  </r>
  <r>
    <n v="30"/>
    <x v="17"/>
    <x v="4"/>
    <s v="9 DEC 2013"/>
    <x v="9"/>
  </r>
  <r>
    <n v="31"/>
    <x v="17"/>
    <x v="4"/>
    <s v="9 DEC 2013"/>
    <x v="9"/>
  </r>
  <r>
    <n v="32"/>
    <x v="17"/>
    <x v="4"/>
    <s v="9 DEC 2013"/>
    <x v="9"/>
  </r>
  <r>
    <n v="33"/>
    <x v="17"/>
    <x v="4"/>
    <s v="9 DEC 2013"/>
    <x v="9"/>
  </r>
  <r>
    <n v="34"/>
    <x v="17"/>
    <x v="4"/>
    <s v="9 DEC 2013"/>
    <x v="9"/>
  </r>
  <r>
    <n v="35"/>
    <x v="18"/>
    <x v="0"/>
    <s v="2014"/>
    <x v="9"/>
  </r>
  <r>
    <n v="36"/>
    <x v="18"/>
    <x v="0"/>
    <s v="2014"/>
    <x v="9"/>
  </r>
  <r>
    <n v="37"/>
    <x v="18"/>
    <x v="0"/>
    <s v="2014"/>
    <x v="9"/>
  </r>
  <r>
    <n v="38"/>
    <x v="18"/>
    <x v="0"/>
    <s v="2014"/>
    <x v="9"/>
  </r>
  <r>
    <n v="39"/>
    <x v="18"/>
    <x v="0"/>
    <s v="2014"/>
    <x v="9"/>
  </r>
  <r>
    <n v="40"/>
    <x v="19"/>
    <x v="0"/>
    <s v="2016"/>
    <x v="9"/>
  </r>
  <r>
    <n v="41"/>
    <x v="19"/>
    <x v="0"/>
    <s v="2016"/>
    <x v="9"/>
  </r>
  <r>
    <n v="42"/>
    <x v="19"/>
    <x v="0"/>
    <s v="2016"/>
    <x v="9"/>
  </r>
  <r>
    <n v="43"/>
    <x v="19"/>
    <x v="0"/>
    <s v="2016"/>
    <x v="9"/>
  </r>
  <r>
    <n v="44"/>
    <x v="20"/>
    <x v="0"/>
    <s v="2018"/>
    <x v="10"/>
  </r>
  <r>
    <n v="45"/>
    <x v="21"/>
    <x v="2"/>
    <d v="2003-01-06T00:00:00"/>
    <x v="5"/>
  </r>
  <r>
    <n v="46"/>
    <x v="22"/>
    <x v="2"/>
    <d v="2007-06-08T00:00:00"/>
    <x v="11"/>
  </r>
  <r>
    <n v="47"/>
    <x v="22"/>
    <x v="2"/>
    <d v="2007-06-08T00:00:00"/>
    <x v="11"/>
  </r>
  <r>
    <n v="48"/>
    <x v="23"/>
    <x v="2"/>
    <d v="2007-12-09T00:00:00"/>
    <x v="11"/>
  </r>
  <r>
    <n v="49"/>
    <x v="23"/>
    <x v="2"/>
    <d v="2007-12-09T00:00:00"/>
    <x v="11"/>
  </r>
  <r>
    <n v="50"/>
    <x v="24"/>
    <x v="2"/>
    <d v="2008-10-25T00:00:00"/>
    <x v="11"/>
  </r>
  <r>
    <n v="51"/>
    <x v="24"/>
    <x v="2"/>
    <d v="2008-10-25T00:00:00"/>
    <x v="11"/>
  </r>
  <r>
    <n v="52"/>
    <x v="25"/>
    <x v="2"/>
    <d v="2010-11-05T00:00:00"/>
    <x v="11"/>
  </r>
  <r>
    <n v="53"/>
    <x v="25"/>
    <x v="2"/>
    <d v="2010-11-05T00:00:00"/>
    <x v="11"/>
  </r>
  <r>
    <n v="54"/>
    <x v="26"/>
    <x v="2"/>
    <d v="2010-04-08T00:00:00"/>
    <x v="0"/>
  </r>
  <r>
    <n v="55"/>
    <x v="27"/>
    <x v="2"/>
    <d v="2009-07-29T00:00:00"/>
    <x v="12"/>
  </r>
  <r>
    <n v="56"/>
    <x v="28"/>
    <x v="0"/>
    <s v="JUNE 2014"/>
    <x v="12"/>
  </r>
  <r>
    <n v="57"/>
    <x v="29"/>
    <x v="2"/>
    <s v="5 sats launched 2005 to 2011"/>
    <x v="13"/>
  </r>
  <r>
    <n v="58"/>
    <x v="30"/>
    <x v="0"/>
    <s v="?"/>
    <x v="14"/>
  </r>
  <r>
    <n v="59"/>
    <x v="31"/>
    <x v="2"/>
    <d v="2009-07-29T00:00:00"/>
    <x v="15"/>
  </r>
  <r>
    <n v="60"/>
    <x v="31"/>
    <x v="2"/>
    <d v="2009-07-29T00:00:00"/>
    <x v="15"/>
  </r>
  <r>
    <n v="61"/>
    <x v="32"/>
    <x v="2"/>
    <s v="20 NOV 2013"/>
    <x v="15"/>
  </r>
  <r>
    <n v="62"/>
    <x v="32"/>
    <x v="2"/>
    <s v="20 NOV 2013"/>
    <x v="15"/>
  </r>
  <r>
    <n v="63"/>
    <x v="32"/>
    <x v="2"/>
    <s v="20 NOV 2013"/>
    <x v="15"/>
  </r>
  <r>
    <n v="64"/>
    <x v="32"/>
    <x v="2"/>
    <s v="20 NOV 2013"/>
    <x v="15"/>
  </r>
  <r>
    <n v="65"/>
    <x v="33"/>
    <x v="2"/>
    <s v="21 NOV 2013"/>
    <x v="15"/>
  </r>
  <r>
    <n v="66"/>
    <x v="33"/>
    <x v="2"/>
    <s v="21 NOV 2013"/>
    <x v="15"/>
  </r>
  <r>
    <n v="67"/>
    <x v="34"/>
    <x v="2"/>
    <s v="16 APRIL 2014"/>
    <x v="16"/>
  </r>
  <r>
    <n v="68"/>
    <x v="35"/>
    <x v="0"/>
    <s v="?"/>
    <x v="16"/>
  </r>
  <r>
    <n v="69"/>
    <x v="36"/>
    <x v="0"/>
    <s v="2018"/>
    <x v="0"/>
  </r>
  <r>
    <n v="70"/>
    <x v="37"/>
    <x v="0"/>
    <s v="2019"/>
    <x v="17"/>
  </r>
  <r>
    <n v="71"/>
    <x v="38"/>
    <x v="2"/>
    <d v="2000-11-21T00:00:00"/>
    <x v="5"/>
  </r>
  <r>
    <n v="72"/>
    <x v="39"/>
    <x v="2"/>
    <d v="2001-01-15T00:00:00"/>
    <x v="18"/>
  </r>
  <r>
    <n v="73"/>
    <x v="39"/>
    <x v="2"/>
    <d v="2001-01-15T00:00:00"/>
    <x v="18"/>
  </r>
  <r>
    <n v="74"/>
    <x v="40"/>
    <x v="2"/>
    <d v="2006-04-25T00:00:00"/>
    <x v="18"/>
  </r>
  <r>
    <n v="75"/>
    <x v="40"/>
    <x v="2"/>
    <d v="2006-04-25T00:00:00"/>
    <x v="18"/>
  </r>
  <r>
    <n v="76"/>
    <x v="41"/>
    <x v="2"/>
    <d v="2004-12-18T00:00:00"/>
    <x v="1"/>
  </r>
  <r>
    <n v="77"/>
    <x v="41"/>
    <x v="2"/>
    <d v="2004-12-18T00:00:00"/>
    <x v="1"/>
  </r>
  <r>
    <n v="78"/>
    <x v="41"/>
    <x v="2"/>
    <d v="2004-12-18T00:00:00"/>
    <x v="1"/>
  </r>
  <r>
    <n v="79"/>
    <x v="41"/>
    <x v="2"/>
    <d v="2004-12-18T00:00:00"/>
    <x v="1"/>
  </r>
  <r>
    <n v="80"/>
    <x v="42"/>
    <x v="2"/>
    <d v="2004-12-18T00:00:00"/>
    <x v="1"/>
  </r>
  <r>
    <n v="81"/>
    <x v="42"/>
    <x v="2"/>
    <d v="2004-12-18T00:00:00"/>
    <x v="1"/>
  </r>
  <r>
    <n v="82"/>
    <x v="42"/>
    <x v="2"/>
    <d v="2004-12-18T00:00:00"/>
    <x v="1"/>
  </r>
  <r>
    <n v="83"/>
    <x v="42"/>
    <x v="2"/>
    <d v="2004-12-18T00:00:00"/>
    <x v="1"/>
  </r>
  <r>
    <n v="84"/>
    <x v="43"/>
    <x v="2"/>
    <d v="2004-12-18T00:00:00"/>
    <x v="1"/>
  </r>
  <r>
    <n v="85"/>
    <x v="43"/>
    <x v="2"/>
    <d v="2004-12-18T00:00:00"/>
    <x v="1"/>
  </r>
  <r>
    <n v="86"/>
    <x v="43"/>
    <x v="2"/>
    <d v="2004-12-18T00:00:00"/>
    <x v="1"/>
  </r>
  <r>
    <n v="87"/>
    <x v="43"/>
    <x v="2"/>
    <d v="2004-12-18T00:00:00"/>
    <x v="1"/>
  </r>
  <r>
    <n v="88"/>
    <x v="44"/>
    <x v="2"/>
    <d v="2004-12-18T00:00:00"/>
    <x v="1"/>
  </r>
  <r>
    <n v="89"/>
    <x v="44"/>
    <x v="2"/>
    <d v="2004-12-18T00:00:00"/>
    <x v="1"/>
  </r>
  <r>
    <n v="90"/>
    <x v="44"/>
    <x v="2"/>
    <d v="2004-12-18T00:00:00"/>
    <x v="1"/>
  </r>
  <r>
    <n v="91"/>
    <x v="44"/>
    <x v="2"/>
    <d v="2004-12-18T00:00:00"/>
    <x v="1"/>
  </r>
  <r>
    <n v="92"/>
    <x v="45"/>
    <x v="3"/>
    <s v="&gt; 2020"/>
    <x v="0"/>
  </r>
  <r>
    <n v="93"/>
    <x v="46"/>
    <x v="2"/>
    <d v="2004-06-02T00:00:00"/>
    <x v="19"/>
  </r>
  <r>
    <n v="94"/>
    <x v="47"/>
    <x v="0"/>
    <s v="4Q 2015"/>
    <x v="19"/>
  </r>
  <r>
    <n v="95"/>
    <x v="48"/>
    <x v="2"/>
    <d v="2008-05-27T00:00:00"/>
    <x v="20"/>
  </r>
  <r>
    <n v="96"/>
    <x v="49"/>
    <x v="2"/>
    <d v="2010-11-04T00:00:00"/>
    <x v="20"/>
  </r>
  <r>
    <n v="97"/>
    <x v="50"/>
    <x v="2"/>
    <d v="2013-09-23T00:00:00"/>
    <x v="20"/>
  </r>
  <r>
    <n v="98"/>
    <x v="51"/>
    <x v="0"/>
    <s v="2015 OR LATER"/>
    <x v="20"/>
  </r>
  <r>
    <n v="99"/>
    <x v="52"/>
    <x v="0"/>
    <s v="2016 (FY-4A)"/>
    <x v="20"/>
  </r>
  <r>
    <n v="100"/>
    <x v="53"/>
    <x v="2"/>
    <d v="2003-04-28T00:00:00"/>
    <x v="5"/>
  </r>
  <r>
    <n v="101"/>
    <x v="54"/>
    <x v="0"/>
    <s v="2014?"/>
    <x v="21"/>
  </r>
  <r>
    <n v="102"/>
    <x v="55"/>
    <x v="0"/>
    <s v="2014?"/>
    <x v="21"/>
  </r>
  <r>
    <n v="103"/>
    <x v="56"/>
    <x v="0"/>
    <s v="2014?"/>
    <x v="21"/>
  </r>
  <r>
    <n v="104"/>
    <x v="57"/>
    <x v="0"/>
    <s v="2016"/>
    <x v="2"/>
  </r>
  <r>
    <n v="105"/>
    <x v="58"/>
    <x v="2"/>
    <d v="2012-05-18T00:00:00"/>
    <x v="2"/>
  </r>
  <r>
    <n v="106"/>
    <x v="59"/>
    <x v="2"/>
    <s v="6 Sept 2008"/>
    <x v="22"/>
  </r>
  <r>
    <n v="107"/>
    <x v="59"/>
    <x v="2"/>
    <s v="6 Sept 2008"/>
    <x v="22"/>
  </r>
  <r>
    <n v="108"/>
    <x v="59"/>
    <x v="2"/>
    <s v="6 Sept 2008"/>
    <x v="22"/>
  </r>
  <r>
    <n v="109"/>
    <x v="60"/>
    <x v="0"/>
    <s v="late 2015"/>
    <x v="23"/>
  </r>
  <r>
    <n v="110"/>
    <x v="60"/>
    <x v="0"/>
    <s v="late 2015"/>
    <x v="23"/>
  </r>
  <r>
    <n v="111"/>
    <x v="61"/>
    <x v="0"/>
    <s v="2015"/>
    <x v="24"/>
  </r>
  <r>
    <n v="112"/>
    <x v="61"/>
    <x v="0"/>
    <s v="2015"/>
    <x v="24"/>
  </r>
  <r>
    <n v="113"/>
    <x v="61"/>
    <x v="0"/>
    <s v="2015"/>
    <x v="24"/>
  </r>
  <r>
    <n v="114"/>
    <x v="61"/>
    <x v="0"/>
    <s v="2015"/>
    <x v="24"/>
  </r>
  <r>
    <n v="115"/>
    <x v="62"/>
    <x v="2"/>
    <d v="2009-01-23T00:00:00"/>
    <x v="2"/>
  </r>
  <r>
    <n v="116"/>
    <x v="63"/>
    <x v="2"/>
    <d v="2007-12-31T00:00:00"/>
    <x v="21"/>
  </r>
  <r>
    <n v="117"/>
    <x v="63"/>
    <x v="2"/>
    <d v="2007-12-31T00:00:00"/>
    <x v="21"/>
  </r>
  <r>
    <n v="118"/>
    <x v="64"/>
    <x v="2"/>
    <d v="2008-09-06T00:00:00"/>
    <x v="21"/>
  </r>
  <r>
    <n v="119"/>
    <x v="64"/>
    <x v="2"/>
    <d v="2008-09-06T00:00:00"/>
    <x v="21"/>
  </r>
  <r>
    <n v="120"/>
    <x v="65"/>
    <x v="2"/>
    <d v="2012-11-18T00:00:00"/>
    <x v="21"/>
  </r>
  <r>
    <n v="121"/>
    <x v="65"/>
    <x v="2"/>
    <d v="2012-11-18T00:00:00"/>
    <x v="21"/>
  </r>
  <r>
    <n v="122"/>
    <x v="66"/>
    <x v="0"/>
    <s v="2015"/>
    <x v="10"/>
  </r>
  <r>
    <n v="123"/>
    <x v="66"/>
    <x v="0"/>
    <s v="2015"/>
    <x v="10"/>
  </r>
  <r>
    <n v="124"/>
    <x v="67"/>
    <x v="2"/>
    <d v="2002-05-15T00:00:00"/>
    <x v="10"/>
  </r>
  <r>
    <n v="125"/>
    <x v="67"/>
    <x v="2"/>
    <d v="2002-05-15T00:00:00"/>
    <x v="10"/>
  </r>
  <r>
    <n v="126"/>
    <x v="68"/>
    <x v="2"/>
    <d v="2007-04-11T00:00:00"/>
    <x v="10"/>
  </r>
  <r>
    <n v="127"/>
    <x v="68"/>
    <x v="2"/>
    <d v="2007-04-11T00:00:00"/>
    <x v="10"/>
  </r>
  <r>
    <n v="128"/>
    <x v="69"/>
    <x v="0"/>
    <s v="2016"/>
    <x v="10"/>
  </r>
  <r>
    <n v="129"/>
    <x v="69"/>
    <x v="0"/>
    <s v="2016"/>
    <x v="10"/>
  </r>
  <r>
    <n v="130"/>
    <x v="70"/>
    <x v="0"/>
    <s v="AFTER 2016"/>
    <x v="10"/>
  </r>
  <r>
    <n v="131"/>
    <x v="70"/>
    <x v="0"/>
    <s v="AFTER 2016"/>
    <x v="10"/>
  </r>
  <r>
    <n v="132"/>
    <x v="71"/>
    <x v="2"/>
    <s v="2011"/>
    <x v="10"/>
  </r>
  <r>
    <n v="133"/>
    <x v="72"/>
    <x v="0"/>
    <s v="2016"/>
    <x v="10"/>
  </r>
  <r>
    <n v="134"/>
    <x v="73"/>
    <x v="0"/>
    <s v="AFTER 2016"/>
    <x v="10"/>
  </r>
  <r>
    <n v="135"/>
    <x v="74"/>
    <x v="0"/>
    <s v="AFTER 2016"/>
    <x v="10"/>
  </r>
  <r>
    <n v="136"/>
    <x v="75"/>
    <x v="0"/>
    <s v="2017"/>
    <x v="5"/>
  </r>
  <r>
    <n v="137"/>
    <x v="76"/>
    <x v="2"/>
    <d v="2008-12-01T00:00:00"/>
    <x v="22"/>
  </r>
  <r>
    <n v="138"/>
    <x v="76"/>
    <x v="2"/>
    <d v="2008-12-01T00:00:00"/>
    <x v="22"/>
  </r>
  <r>
    <n v="139"/>
    <x v="77"/>
    <x v="2"/>
    <d v="1999-07-01T00:00:00"/>
    <x v="22"/>
  </r>
  <r>
    <n v="140"/>
    <x v="77"/>
    <x v="2"/>
    <d v="1999-07-01T00:00:00"/>
    <x v="22"/>
  </r>
  <r>
    <n v="141"/>
    <x v="78"/>
    <x v="0"/>
    <s v="2016"/>
    <x v="12"/>
  </r>
  <r>
    <n v="142"/>
    <x v="78"/>
    <x v="0"/>
    <s v="2016"/>
    <x v="12"/>
  </r>
  <r>
    <n v="143"/>
    <x v="79"/>
    <x v="2"/>
    <d v="2007-01-10T00:00:00"/>
    <x v="25"/>
  </r>
  <r>
    <n v="144"/>
    <x v="80"/>
    <x v="2"/>
    <d v="2008-04-28T00:00:00"/>
    <x v="25"/>
  </r>
  <r>
    <n v="145"/>
    <x v="81"/>
    <x v="2"/>
    <d v="2010-09-17T00:00:00"/>
    <x v="25"/>
  </r>
  <r>
    <n v="146"/>
    <x v="82"/>
    <x v="2"/>
    <d v="2009-09-23T00:00:00"/>
    <x v="25"/>
  </r>
  <r>
    <n v="147"/>
    <x v="83"/>
    <x v="2"/>
    <d v="2003-10-17T00:00:00"/>
    <x v="25"/>
  </r>
  <r>
    <n v="148"/>
    <x v="83"/>
    <x v="2"/>
    <d v="2003-10-17T00:00:00"/>
    <x v="25"/>
  </r>
  <r>
    <n v="149"/>
    <x v="84"/>
    <x v="2"/>
    <d v="2011-04-24T00:00:00"/>
    <x v="25"/>
  </r>
  <r>
    <n v="150"/>
    <x v="84"/>
    <x v="2"/>
    <d v="2011-04-24T00:00:00"/>
    <x v="25"/>
  </r>
  <r>
    <n v="151"/>
    <x v="85"/>
    <x v="2"/>
    <d v="2005-05-05T00:00:00"/>
    <x v="25"/>
  </r>
  <r>
    <n v="152"/>
    <x v="85"/>
    <x v="2"/>
    <d v="2005-05-05T00:00:00"/>
    <x v="25"/>
  </r>
  <r>
    <n v="153"/>
    <x v="86"/>
    <x v="0"/>
    <s v="2019"/>
    <x v="26"/>
  </r>
  <r>
    <n v="154"/>
    <x v="87"/>
    <x v="1"/>
    <d v="2003-09-27T00:00:00"/>
    <x v="27"/>
  </r>
  <r>
    <n v="155"/>
    <x v="88"/>
    <x v="2"/>
    <d v="2012-07-22T00:00:00"/>
    <x v="14"/>
  </r>
  <r>
    <n v="156"/>
    <x v="88"/>
    <x v="2"/>
    <d v="2012-07-22T00:00:00"/>
    <x v="14"/>
  </r>
  <r>
    <n v="157"/>
    <x v="89"/>
    <x v="2"/>
    <d v="2014-04-30T00:00:00"/>
    <x v="28"/>
  </r>
  <r>
    <n v="158"/>
    <x v="90"/>
    <x v="0"/>
    <s v="June 2014"/>
    <x v="28"/>
  </r>
  <r>
    <n v="159"/>
    <x v="90"/>
    <x v="0"/>
    <s v="June 2014"/>
    <x v="28"/>
  </r>
  <r>
    <n v="160"/>
    <x v="91"/>
    <x v="2"/>
    <d v="1999-05-26T00:00:00"/>
    <x v="27"/>
  </r>
  <r>
    <n v="161"/>
    <x v="92"/>
    <x v="2"/>
    <d v="2006-07-29T00:00:00"/>
    <x v="27"/>
  </r>
  <r>
    <n v="162"/>
    <x v="93"/>
    <x v="2"/>
    <d v="2012-05-18T00:00:00"/>
    <x v="27"/>
  </r>
  <r>
    <n v="163"/>
    <x v="93"/>
    <x v="2"/>
    <d v="2012-05-18T00:00:00"/>
    <x v="27"/>
  </r>
  <r>
    <n v="164"/>
    <x v="93"/>
    <x v="2"/>
    <d v="2012-05-18T00:00:00"/>
    <x v="27"/>
  </r>
  <r>
    <n v="165"/>
    <x v="94"/>
    <x v="0"/>
    <s v="2014"/>
    <x v="27"/>
  </r>
  <r>
    <n v="166"/>
    <x v="94"/>
    <x v="0"/>
    <s v="2014"/>
    <x v="27"/>
  </r>
  <r>
    <n v="167"/>
    <x v="94"/>
    <x v="0"/>
    <s v="2014"/>
    <x v="27"/>
  </r>
  <r>
    <n v="168"/>
    <x v="95"/>
    <x v="2"/>
    <d v="2013-08-22T00:00:00"/>
    <x v="27"/>
  </r>
  <r>
    <n v="169"/>
    <x v="95"/>
    <x v="2"/>
    <d v="2013-08-22T00:00:00"/>
    <x v="27"/>
  </r>
  <r>
    <n v="170"/>
    <x v="96"/>
    <x v="2"/>
    <d v="2013-02-11T00:00:00"/>
    <x v="5"/>
  </r>
  <r>
    <n v="171"/>
    <x v="97"/>
    <x v="2"/>
    <d v="1999-04-15T00:00:00"/>
    <x v="5"/>
  </r>
  <r>
    <n v="172"/>
    <x v="97"/>
    <x v="2"/>
    <d v="1999-04-15T00:00:00"/>
    <x v="5"/>
  </r>
  <r>
    <n v="173"/>
    <x v="97"/>
    <x v="2"/>
    <d v="1999-04-15T00:00:00"/>
    <x v="5"/>
  </r>
  <r>
    <n v="174"/>
    <x v="98"/>
    <x v="3"/>
    <d v="2016-11-20T00:00:00"/>
    <x v="29"/>
  </r>
  <r>
    <n v="175"/>
    <x v="99"/>
    <x v="3"/>
    <d v="2016-11-20T00:00:00"/>
    <x v="29"/>
  </r>
  <r>
    <n v="176"/>
    <x v="100"/>
    <x v="3"/>
    <d v="2016-11-20T00:00:00"/>
    <x v="29"/>
  </r>
  <r>
    <n v="177"/>
    <x v="101"/>
    <x v="2"/>
    <d v="2009-09-17T00:00:00"/>
    <x v="14"/>
  </r>
  <r>
    <n v="178"/>
    <x v="101"/>
    <x v="2"/>
    <d v="2009-09-17T00:00:00"/>
    <x v="14"/>
  </r>
  <r>
    <n v="179"/>
    <x v="101"/>
    <x v="2"/>
    <d v="2009-09-17T00:00:00"/>
    <x v="14"/>
  </r>
  <r>
    <n v="180"/>
    <x v="102"/>
    <x v="2"/>
    <d v="2005-10-27T00:00:00"/>
    <x v="21"/>
  </r>
  <r>
    <n v="181"/>
    <x v="103"/>
    <x v="0"/>
    <s v="2016-2017"/>
    <x v="6"/>
  </r>
  <r>
    <n v="182"/>
    <x v="104"/>
    <x v="0"/>
    <s v="2016-2017"/>
    <x v="6"/>
  </r>
  <r>
    <n v="183"/>
    <x v="105"/>
    <x v="0"/>
    <s v="end 2014"/>
    <x v="6"/>
  </r>
  <r>
    <n v="184"/>
    <x v="106"/>
    <x v="0"/>
    <s v="June 2014"/>
    <x v="6"/>
  </r>
  <r>
    <n v="185"/>
    <x v="106"/>
    <x v="0"/>
    <s v="June 2014"/>
    <x v="6"/>
  </r>
  <r>
    <n v="186"/>
    <x v="107"/>
    <x v="0"/>
    <d v="1899-12-30T00:00:00"/>
    <x v="12"/>
  </r>
  <r>
    <n v="187"/>
    <x v="108"/>
    <x v="0"/>
    <s v="2014"/>
    <x v="16"/>
  </r>
  <r>
    <n v="188"/>
    <x v="109"/>
    <x v="2"/>
    <s v="28 jul 2012"/>
    <x v="14"/>
  </r>
  <r>
    <n v="189"/>
    <x v="110"/>
    <x v="2"/>
    <d v="2007-09-12T00:00:00"/>
    <x v="30"/>
  </r>
  <r>
    <n v="190"/>
    <x v="110"/>
    <x v="2"/>
    <d v="2007-09-12T00:00:00"/>
    <x v="30"/>
  </r>
  <r>
    <n v="191"/>
    <x v="110"/>
    <x v="2"/>
    <d v="2007-09-12T00:00:00"/>
    <x v="30"/>
  </r>
  <r>
    <n v="192"/>
    <x v="111"/>
    <x v="0"/>
    <s v="TBD"/>
    <x v="14"/>
  </r>
  <r>
    <n v="193"/>
    <x v="112"/>
    <x v="2"/>
    <d v="2005-08-26T00:00:00"/>
    <x v="14"/>
  </r>
  <r>
    <n v="194"/>
    <x v="113"/>
    <x v="0"/>
    <s v="TBD"/>
    <x v="14"/>
  </r>
  <r>
    <n v="195"/>
    <x v="114"/>
    <x v="2"/>
    <d v="2011-08-17T00:00:00"/>
    <x v="31"/>
  </r>
  <r>
    <n v="196"/>
    <x v="114"/>
    <x v="2"/>
    <d v="2011-08-17T00:00:00"/>
    <x v="31"/>
  </r>
  <r>
    <n v="197"/>
    <x v="115"/>
    <x v="2"/>
    <d v="2011-08-17T00:00:00"/>
    <x v="31"/>
  </r>
  <r>
    <n v="198"/>
    <x v="115"/>
    <x v="2"/>
    <d v="2011-08-17T00:00:00"/>
    <x v="31"/>
  </r>
  <r>
    <n v="199"/>
    <x v="116"/>
    <x v="0"/>
    <s v="NET 07/2014"/>
    <x v="5"/>
  </r>
  <r>
    <n v="200"/>
    <x v="117"/>
    <x v="2"/>
    <d v="2003-07-26T00:00:00"/>
    <x v="22"/>
  </r>
  <r>
    <n v="201"/>
    <x v="118"/>
    <x v="0"/>
    <s v="2016"/>
    <x v="32"/>
  </r>
  <r>
    <n v="202"/>
    <x v="119"/>
    <x v="0"/>
    <s v="2016"/>
    <x v="32"/>
  </r>
  <r>
    <n v="203"/>
    <x v="120"/>
    <x v="2"/>
    <d v="2004-12-01T00:00:00"/>
    <x v="33"/>
  </r>
  <r>
    <n v="204"/>
    <x v="121"/>
    <x v="0"/>
    <s v="FEB 2016"/>
    <x v="12"/>
  </r>
  <r>
    <n v="205"/>
    <x v="122"/>
    <x v="2"/>
    <d v="2011-12-17T00:00:00"/>
    <x v="33"/>
  </r>
  <r>
    <n v="206"/>
    <x v="122"/>
    <x v="2"/>
    <d v="2011-12-17T00:00:00"/>
    <x v="33"/>
  </r>
  <r>
    <n v="207"/>
    <x v="122"/>
    <x v="2"/>
    <d v="2011-12-17T00:00:00"/>
    <x v="33"/>
  </r>
  <r>
    <n v="208"/>
    <x v="123"/>
    <x v="2"/>
    <d v="2012-12-01T00:00:00"/>
    <x v="33"/>
  </r>
  <r>
    <n v="209"/>
    <x v="123"/>
    <x v="2"/>
    <d v="2012-12-01T00:00:00"/>
    <x v="33"/>
  </r>
  <r>
    <n v="210"/>
    <x v="123"/>
    <x v="2"/>
    <d v="2012-12-01T00:00:00"/>
    <x v="33"/>
  </r>
  <r>
    <n v="211"/>
    <x v="124"/>
    <x v="0"/>
    <s v="TBD"/>
    <x v="34"/>
  </r>
  <r>
    <n v="212"/>
    <x v="124"/>
    <x v="0"/>
    <s v="TBD"/>
    <x v="34"/>
  </r>
  <r>
    <n v="213"/>
    <x v="125"/>
    <x v="2"/>
    <d v="2013-05-07T00:00:00"/>
    <x v="0"/>
  </r>
  <r>
    <n v="214"/>
    <x v="126"/>
    <x v="0"/>
    <s v="end 2014 (TBC)"/>
    <x v="32"/>
  </r>
  <r>
    <n v="215"/>
    <x v="127"/>
    <x v="0"/>
    <s v="end 2014 (TBC)"/>
    <x v="32"/>
  </r>
  <r>
    <n v="216"/>
    <x v="128"/>
    <x v="2"/>
    <d v="2007-12-14T00:00:00"/>
    <x v="35"/>
  </r>
  <r>
    <n v="217"/>
    <x v="128"/>
    <x v="2"/>
    <d v="2007-12-14T00:00:00"/>
    <x v="35"/>
  </r>
  <r>
    <n v="218"/>
    <x v="128"/>
    <x v="2"/>
    <d v="2007-12-14T00:00:00"/>
    <x v="35"/>
  </r>
  <r>
    <n v="219"/>
    <x v="128"/>
    <x v="2"/>
    <d v="2007-12-14T00:00:00"/>
    <x v="35"/>
  </r>
  <r>
    <n v="220"/>
    <x v="129"/>
    <x v="0"/>
    <d v="2015-12-01T00:00:00"/>
    <x v="35"/>
  </r>
  <r>
    <n v="221"/>
    <x v="129"/>
    <x v="0"/>
    <d v="2015-12-01T00:00:00"/>
    <x v="35"/>
  </r>
  <r>
    <n v="222"/>
    <x v="129"/>
    <x v="0"/>
    <d v="2015-12-01T00:00:00"/>
    <x v="35"/>
  </r>
  <r>
    <n v="223"/>
    <x v="130"/>
    <x v="2"/>
    <d v="2008-08-29T00:00:00"/>
    <x v="36"/>
  </r>
  <r>
    <n v="224"/>
    <x v="131"/>
    <x v="2"/>
    <d v="2008-08-29T00:00:00"/>
    <x v="36"/>
  </r>
  <r>
    <n v="225"/>
    <x v="132"/>
    <x v="2"/>
    <d v="2008-08-29T00:00:00"/>
    <x v="36"/>
  </r>
  <r>
    <n v="226"/>
    <x v="133"/>
    <x v="2"/>
    <d v="2008-08-29T00:00:00"/>
    <x v="36"/>
  </r>
  <r>
    <n v="227"/>
    <x v="134"/>
    <x v="2"/>
    <d v="2008-08-29T00:00:00"/>
    <x v="36"/>
  </r>
  <r>
    <n v="228"/>
    <x v="135"/>
    <x v="2"/>
    <d v="2011-08-17T00:00:00"/>
    <x v="24"/>
  </r>
  <r>
    <n v="229"/>
    <x v="136"/>
    <x v="2"/>
    <d v="2006-06-15T00:00:00"/>
    <x v="14"/>
  </r>
  <r>
    <n v="230"/>
    <x v="136"/>
    <x v="2"/>
    <d v="2006-06-15T00:00:00"/>
    <x v="14"/>
  </r>
  <r>
    <n v="231"/>
    <x v="137"/>
    <x v="5"/>
    <d v="2000-11-21T00:00:00"/>
    <x v="37"/>
  </r>
  <r>
    <n v="232"/>
    <x v="138"/>
    <x v="2"/>
    <d v="2011-06-10T00:00:00"/>
    <x v="37"/>
  </r>
  <r>
    <n v="233"/>
    <x v="138"/>
    <x v="2"/>
    <d v="2011-06-10T00:00:00"/>
    <x v="37"/>
  </r>
  <r>
    <n v="234"/>
    <x v="139"/>
    <x v="0"/>
    <s v="2015"/>
    <x v="37"/>
  </r>
  <r>
    <n v="235"/>
    <x v="139"/>
    <x v="0"/>
    <s v="2015"/>
    <x v="37"/>
  </r>
  <r>
    <n v="236"/>
    <x v="140"/>
    <x v="0"/>
    <s v="2016"/>
    <x v="37"/>
  </r>
  <r>
    <n v="237"/>
    <x v="140"/>
    <x v="0"/>
    <s v="2016"/>
    <x v="37"/>
  </r>
  <r>
    <n v="238"/>
    <x v="141"/>
    <x v="2"/>
    <d v="2006-12-19T00:00:00"/>
    <x v="17"/>
  </r>
  <r>
    <n v="239"/>
    <x v="142"/>
    <x v="2"/>
    <d v="2007-07-02T00:00:00"/>
    <x v="17"/>
  </r>
  <r>
    <n v="240"/>
    <x v="143"/>
    <x v="2"/>
    <d v="2007-11-01T00:00:00"/>
    <x v="17"/>
  </r>
  <r>
    <n v="241"/>
    <x v="144"/>
    <x v="2"/>
    <d v="2008-03-27T00:00:00"/>
    <x v="17"/>
  </r>
  <r>
    <n v="242"/>
    <x v="145"/>
    <x v="2"/>
    <d v="2008-07-22T00:00:00"/>
    <x v="17"/>
  </r>
  <r>
    <n v="243"/>
    <x v="146"/>
    <x v="2"/>
    <d v="2013-02-25T00:00:00"/>
    <x v="25"/>
  </r>
  <r>
    <n v="244"/>
    <x v="147"/>
    <x v="2"/>
    <d v="2004-04-01T00:00:00"/>
    <x v="38"/>
  </r>
  <r>
    <n v="245"/>
    <x v="147"/>
    <x v="2"/>
    <d v="2004-04-01T00:00:00"/>
    <x v="38"/>
  </r>
  <r>
    <n v="246"/>
    <x v="148"/>
    <x v="0"/>
    <s v="MAY 2015"/>
    <x v="0"/>
  </r>
  <r>
    <n v="247"/>
    <x v="149"/>
    <x v="2"/>
    <d v="2014-04-03T00:00:00"/>
    <x v="0"/>
  </r>
  <r>
    <n v="248"/>
    <x v="149"/>
    <x v="2"/>
    <d v="2014-04-03T00:00:00"/>
    <x v="0"/>
  </r>
  <r>
    <n v="249"/>
    <x v="150"/>
    <x v="0"/>
    <s v="2015"/>
    <x v="0"/>
  </r>
  <r>
    <n v="250"/>
    <x v="150"/>
    <x v="0"/>
    <s v="2015"/>
    <x v="0"/>
  </r>
  <r>
    <n v="251"/>
    <x v="151"/>
    <x v="0"/>
    <s v="03-2015"/>
    <x v="0"/>
  </r>
  <r>
    <n v="252"/>
    <x v="151"/>
    <x v="0"/>
    <s v="03-2015"/>
    <x v="0"/>
  </r>
  <r>
    <n v="253"/>
    <x v="152"/>
    <x v="0"/>
    <s v="10/2016"/>
    <x v="0"/>
  </r>
  <r>
    <n v="254"/>
    <x v="152"/>
    <x v="0"/>
    <s v="10/2016"/>
    <x v="0"/>
  </r>
  <r>
    <n v="255"/>
    <x v="153"/>
    <x v="0"/>
    <s v="11-2015"/>
    <x v="0"/>
  </r>
  <r>
    <n v="256"/>
    <x v="153"/>
    <x v="0"/>
    <s v="11-2015"/>
    <x v="0"/>
  </r>
  <r>
    <n v="257"/>
    <x v="154"/>
    <x v="0"/>
    <s v="10/2017"/>
    <x v="0"/>
  </r>
  <r>
    <n v="258"/>
    <x v="154"/>
    <x v="0"/>
    <s v="10/2017"/>
    <x v="0"/>
  </r>
  <r>
    <n v="259"/>
    <x v="155"/>
    <x v="3"/>
    <s v="2021"/>
    <x v="0"/>
  </r>
  <r>
    <n v="260"/>
    <x v="156"/>
    <x v="2"/>
    <d v="2004-12-02T00:00:00"/>
    <x v="39"/>
  </r>
  <r>
    <n v="261"/>
    <x v="157"/>
    <x v="2"/>
    <d v="2011-08-17T00:00:00"/>
    <x v="39"/>
  </r>
  <r>
    <n v="262"/>
    <x v="157"/>
    <x v="2"/>
    <d v="2011-08-17T00:00:00"/>
    <x v="39"/>
  </r>
  <r>
    <n v="263"/>
    <x v="157"/>
    <x v="2"/>
    <d v="2011-08-17T00:00:00"/>
    <x v="39"/>
  </r>
  <r>
    <n v="264"/>
    <x v="158"/>
    <x v="0"/>
    <s v="Nov 2014"/>
    <x v="5"/>
  </r>
  <r>
    <n v="265"/>
    <x v="159"/>
    <x v="2"/>
    <d v="2009-11-02T00:00:00"/>
    <x v="0"/>
  </r>
  <r>
    <n v="266"/>
    <x v="160"/>
    <x v="0"/>
    <s v="2014"/>
    <x v="14"/>
  </r>
  <r>
    <n v="267"/>
    <x v="161"/>
    <x v="0"/>
    <s v="2014 TBC"/>
    <x v="14"/>
  </r>
  <r>
    <n v="268"/>
    <x v="162"/>
    <x v="0"/>
    <s v="2014 TBC"/>
    <x v="14"/>
  </r>
  <r>
    <n v="269"/>
    <x v="163"/>
    <x v="0"/>
    <s v="2014 TBC"/>
    <x v="14"/>
  </r>
  <r>
    <n v="270"/>
    <x v="164"/>
    <x v="2"/>
    <d v="2012-09-09T00:00:00"/>
    <x v="33"/>
  </r>
  <r>
    <n v="271"/>
    <x v="165"/>
    <x v="2"/>
    <d v="1998-03-23T00:00:00"/>
    <x v="33"/>
  </r>
  <r>
    <n v="272"/>
    <x v="165"/>
    <x v="2"/>
    <d v="1998-03-23T00:00:00"/>
    <x v="33"/>
  </r>
  <r>
    <n v="273"/>
    <x v="166"/>
    <x v="2"/>
    <d v="2002-05-04T00:00:00"/>
    <x v="33"/>
  </r>
  <r>
    <n v="274"/>
    <x v="166"/>
    <x v="2"/>
    <d v="2002-05-04T00:00:00"/>
    <x v="33"/>
  </r>
  <r>
    <n v="275"/>
    <x v="166"/>
    <x v="2"/>
    <d v="2002-05-04T00:00:00"/>
    <x v="33"/>
  </r>
  <r>
    <n v="276"/>
    <x v="167"/>
    <x v="0"/>
    <s v="2014"/>
    <x v="33"/>
  </r>
  <r>
    <n v="277"/>
    <x v="168"/>
    <x v="0"/>
    <s v="2015"/>
    <x v="10"/>
  </r>
  <r>
    <n v="278"/>
    <x v="168"/>
    <x v="0"/>
    <s v="2015"/>
    <x v="10"/>
  </r>
  <r>
    <n v="279"/>
    <x v="169"/>
    <x v="2"/>
    <d v="2011-12-17T00:00:00"/>
    <x v="40"/>
  </r>
  <r>
    <n v="280"/>
    <x v="170"/>
    <x v="2"/>
    <d v="2013-01-30T00:00:00"/>
    <x v="27"/>
  </r>
  <r>
    <n v="281"/>
    <x v="170"/>
    <x v="2"/>
    <d v="2013-01-30T00:00:00"/>
    <x v="27"/>
  </r>
  <r>
    <n v="282"/>
    <x v="171"/>
    <x v="2"/>
    <s v="21 NOV 2013"/>
    <x v="27"/>
  </r>
  <r>
    <n v="283"/>
    <x v="172"/>
    <x v="2"/>
    <d v="2011-10-28T00:00:00"/>
    <x v="23"/>
  </r>
  <r>
    <n v="284"/>
    <x v="173"/>
    <x v="2"/>
    <d v="2004-04-18T00:00:00"/>
    <x v="21"/>
  </r>
  <r>
    <n v="285"/>
    <x v="174"/>
    <x v="2"/>
    <d v="1999-12-18T00:00:00"/>
    <x v="5"/>
  </r>
  <r>
    <n v="286"/>
    <x v="175"/>
    <x v="2"/>
    <d v="2010-06-21T00:00:00"/>
    <x v="17"/>
  </r>
  <r>
    <n v="287"/>
    <x v="176"/>
    <x v="2"/>
    <d v="2007-06-15T00:00:00"/>
    <x v="17"/>
  </r>
  <r>
    <n v="288"/>
    <x v="177"/>
    <x v="2"/>
    <d v="2008-10-01T00:00:00"/>
    <x v="41"/>
  </r>
  <r>
    <n v="289"/>
    <x v="178"/>
    <x v="2"/>
    <d v="2009-11-30T00:00:00"/>
    <x v="21"/>
  </r>
  <r>
    <n v="290"/>
    <x v="179"/>
    <x v="2"/>
    <d v="2001-10-18T00:00:00"/>
    <x v="22"/>
  </r>
  <r>
    <n v="291"/>
    <x v="179"/>
    <x v="2"/>
    <d v="2001-10-18T00:00:00"/>
    <x v="22"/>
  </r>
  <r>
    <n v="292"/>
    <x v="180"/>
    <x v="2"/>
    <d v="2010-07-08T00:00:00"/>
    <x v="42"/>
  </r>
  <r>
    <n v="293"/>
    <x v="181"/>
    <x v="2"/>
    <d v="2007-04-24T00:00:00"/>
    <x v="42"/>
  </r>
  <r>
    <n v="294"/>
    <x v="182"/>
    <x v="2"/>
    <d v="2013-05-05T00:00:00"/>
    <x v="43"/>
  </r>
  <r>
    <n v="295"/>
    <x v="183"/>
    <x v="2"/>
    <d v="2007-09-18T00:00:00"/>
    <x v="22"/>
  </r>
  <r>
    <n v="296"/>
    <x v="183"/>
    <x v="2"/>
    <d v="2007-09-18T00:00:00"/>
    <x v="22"/>
  </r>
  <r>
    <n v="297"/>
    <x v="184"/>
    <x v="2"/>
    <d v="2009-10-01T00:00:00"/>
    <x v="22"/>
  </r>
  <r>
    <n v="298"/>
    <x v="184"/>
    <x v="2"/>
    <d v="2009-10-02T00:00:00"/>
    <x v="22"/>
  </r>
  <r>
    <n v="299"/>
    <x v="185"/>
    <x v="0"/>
    <s v="2014"/>
    <x v="22"/>
  </r>
  <r>
    <n v="300"/>
    <x v="185"/>
    <x v="0"/>
    <s v="2014"/>
    <x v="22"/>
  </r>
  <r>
    <n v="301"/>
    <x v="186"/>
    <x v="2"/>
    <d v="2011-04-20T00:00:00"/>
    <x v="44"/>
  </r>
  <r>
    <n v="302"/>
    <x v="187"/>
    <x v="2"/>
    <d v="2012-01-10T00:00:00"/>
    <x v="21"/>
  </r>
</pivotCacheRecords>
</file>

<file path=xl/pivotCache/pivotCacheRecords5.xml><?xml version="1.0" encoding="utf-8"?>
<pivotCacheRecords xmlns="http://schemas.openxmlformats.org/spreadsheetml/2006/main" xmlns:r="http://schemas.openxmlformats.org/officeDocument/2006/relationships" count="295">
  <r>
    <m/>
    <m/>
    <m/>
    <s v=" "/>
    <m/>
    <s v="deg."/>
    <s v="deg."/>
    <s v="km"/>
    <s v="deg"/>
    <s v="m"/>
    <s v="dBi"/>
    <s v="K"/>
    <s v="(note 1)"/>
    <m/>
    <s v="(note 2)"/>
    <x v="0"/>
  </r>
  <r>
    <s v="TRL2"/>
    <m/>
    <s v="Troll, Antarctica"/>
    <s v="ANTARCTICA"/>
    <s v="Kongsberg Sat. Services"/>
    <n v="-72.762799999999999"/>
    <n v="2.5333000000000001"/>
    <m/>
    <m/>
    <m/>
    <n v="54.6"/>
    <n v="120"/>
    <m/>
    <m/>
    <m/>
    <x v="1"/>
  </r>
  <r>
    <s v="TRL1"/>
    <s v="TR-1 (ESA)"/>
    <s v="Troll, Antarctica"/>
    <s v="ANTARCTICA"/>
    <s v="Kongsberg Sat. Services"/>
    <n v="-71.955600000000004"/>
    <n v="2.4556"/>
    <m/>
    <m/>
    <m/>
    <m/>
    <m/>
    <m/>
    <m/>
    <m/>
    <x v="1"/>
  </r>
  <r>
    <s v="MGS1"/>
    <s v="MGS (NASA)"/>
    <s v="McMurdo, Antarctica"/>
    <s v="ANTARCTICA"/>
    <s v="NASA and NSF"/>
    <n v="-77.832999999999998"/>
    <n v="166.4"/>
    <n v="0.02"/>
    <n v="5"/>
    <n v="10.1"/>
    <n v="56"/>
    <m/>
    <m/>
    <m/>
    <m/>
    <x v="1"/>
  </r>
  <r>
    <m/>
    <m/>
    <s v="O'Higgins(Chile/DLR)"/>
    <s v="ANTARCTICA"/>
    <s v="GARC +SSC/USN"/>
    <n v="-63.320999999999998"/>
    <n v="-57.899000000000001"/>
    <m/>
    <m/>
    <m/>
    <m/>
    <m/>
    <m/>
    <m/>
    <m/>
    <x v="1"/>
  </r>
  <r>
    <s v="TDF1"/>
    <m/>
    <s v="Tierra del Fuego"/>
    <s v="ARGENTINA"/>
    <s v="CONAE"/>
    <n v="-53.866666666666667"/>
    <n v="66"/>
    <m/>
    <m/>
    <m/>
    <n v="52"/>
    <m/>
    <s v="Rec. 580"/>
    <m/>
    <m/>
    <x v="1"/>
  </r>
  <r>
    <s v="FDC1"/>
    <m/>
    <s v="Falda del Carmen, Argentina"/>
    <s v="ARGENTINA"/>
    <s v="CONAE"/>
    <n v="-31.5242"/>
    <n v="64.4636"/>
    <m/>
    <n v="5"/>
    <n v="7.3"/>
    <n v="53.8"/>
    <n v="112"/>
    <s v="App. 7"/>
    <m/>
    <m/>
    <x v="1"/>
  </r>
  <r>
    <s v="COR1"/>
    <m/>
    <s v="Cordoba"/>
    <s v="ARGENTINA"/>
    <s v="CONAE"/>
    <n v="-31.53"/>
    <n v="-64.459999999999994"/>
    <n v="0.73"/>
    <m/>
    <m/>
    <m/>
    <m/>
    <m/>
    <m/>
    <m/>
    <x v="1"/>
  </r>
  <r>
    <s v="PER1"/>
    <s v="PER-1 (ESA)"/>
    <s v="Perth, Australia"/>
    <s v="AUSTRALIA"/>
    <s v="ESA"/>
    <n v="-31.803000000000001"/>
    <n v="115.88500000000001"/>
    <n v="2.1999999999999999E-2"/>
    <m/>
    <n v="15"/>
    <m/>
    <m/>
    <m/>
    <m/>
    <m/>
    <x v="1"/>
  </r>
  <r>
    <s v="HOB2"/>
    <m/>
    <s v="Hobart, Australia"/>
    <s v="AUSTRALIA"/>
    <s v="TERSS Consortium"/>
    <n v="-42.93"/>
    <n v="147.4"/>
    <m/>
    <m/>
    <m/>
    <n v="55"/>
    <n v="185"/>
    <m/>
    <m/>
    <m/>
    <x v="1"/>
  </r>
  <r>
    <s v="HOB1"/>
    <m/>
    <s v="Hobart, Australia"/>
    <s v="AUSTRALIA"/>
    <s v="CSIRO; GA-NEO"/>
    <n v="-42.926000000000002"/>
    <n v="147.42099999999999"/>
    <n v="0.15"/>
    <m/>
    <m/>
    <m/>
    <m/>
    <m/>
    <m/>
    <m/>
    <x v="1"/>
  </r>
  <r>
    <s v="DGA1"/>
    <s v="AUWS  &amp; AUWA01(NASA/USN), DON-1/2(ESA)"/>
    <s v="DONGARA WA"/>
    <s v="AUSTRALIA"/>
    <s v="SSC/USN"/>
    <n v="-29.2"/>
    <n v="114.9"/>
    <n v="0.24099999999999999"/>
    <n v="5"/>
    <n v="13"/>
    <n v="58.5"/>
    <n v="302"/>
    <s v="App. 7"/>
    <m/>
    <m/>
    <x v="1"/>
  </r>
  <r>
    <s v="ASP"/>
    <m/>
    <s v="Alice Springs"/>
    <s v="AUSTRALIA"/>
    <s v="Geoscience Australia-NEO"/>
    <n v="-23.76"/>
    <n v="133.88"/>
    <n v="0.55600000000000005"/>
    <m/>
    <m/>
    <n v="55"/>
    <n v="185"/>
    <m/>
    <m/>
    <m/>
    <x v="1"/>
  </r>
  <r>
    <s v="DWA"/>
    <m/>
    <s v="Darwin"/>
    <s v="AUSTRALIA"/>
    <s v="Geoscience Australia-NEO"/>
    <n v="-12.359"/>
    <n v="130.982"/>
    <m/>
    <m/>
    <m/>
    <m/>
    <m/>
    <m/>
    <m/>
    <m/>
    <x v="1"/>
  </r>
  <r>
    <s v="MIN1"/>
    <m/>
    <s v="Minsk, Belarus"/>
    <s v="BELARUS"/>
    <s v="Forest Inventory Ent."/>
    <n v="53.9"/>
    <n v="27.56"/>
    <m/>
    <s v="5-10"/>
    <m/>
    <m/>
    <n v="185"/>
    <m/>
    <m/>
    <m/>
    <x v="1"/>
  </r>
  <r>
    <s v="CUI2"/>
    <m/>
    <s v="Cuiaba, Brazil"/>
    <s v="BRAZIL"/>
    <s v="INPE"/>
    <n v="-15.55278"/>
    <n v="-56.073450000000001"/>
    <n v="0.26800000000000002"/>
    <s v="5°"/>
    <n v="10"/>
    <n v="55"/>
    <n v="251"/>
    <m/>
    <m/>
    <s v="B"/>
    <x v="1"/>
  </r>
  <r>
    <s v="CUI1"/>
    <m/>
    <s v="Cuiaba, Brazil"/>
    <s v="BRAZIL"/>
    <s v="INPE"/>
    <n v="-15.552379999999999"/>
    <n v="-56.073189999999997"/>
    <n v="0.26800000000000002"/>
    <s v="5°"/>
    <n v="11.28"/>
    <n v="57.4"/>
    <n v="219"/>
    <m/>
    <m/>
    <s v="P"/>
    <x v="1"/>
  </r>
  <r>
    <s v="STH1"/>
    <m/>
    <s v="St. Hubert"/>
    <s v="CANADA"/>
    <s v="CSA"/>
    <n v="45.85"/>
    <n v="-74.45"/>
    <m/>
    <m/>
    <m/>
    <n v="44.4"/>
    <m/>
    <m/>
    <m/>
    <m/>
    <x v="1"/>
  </r>
  <r>
    <s v="SAS1"/>
    <m/>
    <s v="Saskatoon"/>
    <s v="CANADA"/>
    <s v="CSA"/>
    <n v="52.17"/>
    <n v="-106.68"/>
    <m/>
    <m/>
    <m/>
    <n v="45.2"/>
    <m/>
    <m/>
    <m/>
    <m/>
    <x v="1"/>
  </r>
  <r>
    <s v="PAL2"/>
    <m/>
    <s v="Prince Albert Satellite station"/>
    <s v="CANADA"/>
    <s v="CCRS"/>
    <n v="53.210999999999999"/>
    <n v="-105.928"/>
    <m/>
    <m/>
    <m/>
    <n v="54.6"/>
    <n v="120"/>
    <m/>
    <m/>
    <m/>
    <x v="1"/>
  </r>
  <r>
    <s v="PAL1"/>
    <m/>
    <s v="Prince Albert Satellite station"/>
    <s v="CANADA"/>
    <s v="CCRS"/>
    <n v="53.21"/>
    <n v="-104.32"/>
    <m/>
    <m/>
    <m/>
    <n v="56"/>
    <n v="185"/>
    <m/>
    <m/>
    <m/>
    <x v="1"/>
  </r>
  <r>
    <s v="GAT2"/>
    <s v="CAN1 (SFCG)"/>
    <s v="Gatineau satellite station"/>
    <s v="CANADA"/>
    <s v="CCRS"/>
    <n v="45.584299999999999"/>
    <n v="-75.808099999999996"/>
    <m/>
    <m/>
    <n v="10"/>
    <n v="56"/>
    <m/>
    <m/>
    <m/>
    <m/>
    <x v="1"/>
  </r>
  <r>
    <s v="GAT1"/>
    <m/>
    <s v="Gatineau satellite station"/>
    <s v="CANADA"/>
    <s v="CCRS"/>
    <n v="45.584299999999999"/>
    <n v="-75.808099999999996"/>
    <m/>
    <m/>
    <n v="10"/>
    <n v="55"/>
    <n v="185"/>
    <m/>
    <m/>
    <m/>
    <x v="1"/>
  </r>
  <r>
    <m/>
    <m/>
    <s v="Inuvik"/>
    <s v="CANADA"/>
    <s v="SSC/USN Inuvik Sat Sta"/>
    <n v="68.317999999999998"/>
    <n v="-133.53899999999999"/>
    <m/>
    <m/>
    <m/>
    <m/>
    <m/>
    <m/>
    <m/>
    <m/>
    <x v="1"/>
  </r>
  <r>
    <s v="SNT1"/>
    <s v="AGO-4 (NASA); (NASA/CEE/UdC)"/>
    <s v="Santiago, Chile"/>
    <s v="CHILE"/>
    <s v="CEE/UdC (NASA)"/>
    <n v="-33.151000000000003"/>
    <n v="-70.671000000000006"/>
    <n v="0.73099999999999998"/>
    <m/>
    <n v="12"/>
    <n v="46.9"/>
    <n v="190.5"/>
    <m/>
    <m/>
    <m/>
    <x v="1"/>
  </r>
  <r>
    <m/>
    <m/>
    <s v="Punta Arenas"/>
    <s v="CHILE"/>
    <s v="SSC Chile"/>
    <n v="-53"/>
    <n v="-71"/>
    <m/>
    <m/>
    <m/>
    <m/>
    <m/>
    <m/>
    <m/>
    <m/>
    <x v="1"/>
  </r>
  <r>
    <s v="SAY1"/>
    <m/>
    <s v="Sanya"/>
    <s v="CHINA"/>
    <s v=" "/>
    <n v="18.283300000000001"/>
    <n v="109.367"/>
    <m/>
    <m/>
    <m/>
    <n v="49.5"/>
    <n v="200"/>
    <m/>
    <m/>
    <m/>
    <x v="1"/>
  </r>
  <r>
    <s v="KAS"/>
    <s v="KHC(USGS)"/>
    <s v="Kashi, China"/>
    <s v="CHINA"/>
    <s v="CEODE"/>
    <n v="39.5"/>
    <n v="75.917000000000002"/>
    <m/>
    <m/>
    <m/>
    <m/>
    <m/>
    <m/>
    <m/>
    <m/>
    <x v="1"/>
  </r>
  <r>
    <s v="CMA4"/>
    <m/>
    <s v="Jiamusi"/>
    <s v="CHINA"/>
    <s v="DOT, CMA; operated by NSMC"/>
    <n v="46.755560000000003"/>
    <n v="130.38"/>
    <m/>
    <n v="3"/>
    <m/>
    <n v="58.8"/>
    <n v="151"/>
    <s v="REC-465"/>
    <m/>
    <m/>
    <x v="1"/>
  </r>
  <r>
    <s v="CMA3"/>
    <m/>
    <s v="Urumqi, Xinjiang"/>
    <s v="CHINA"/>
    <s v="DOT, CMA; operated by NSMC"/>
    <n v="43.86"/>
    <n v="87.57"/>
    <m/>
    <n v="3"/>
    <m/>
    <n v="56"/>
    <n v="280"/>
    <s v="REC-465"/>
    <m/>
    <m/>
    <x v="1"/>
  </r>
  <r>
    <s v="CMA2"/>
    <m/>
    <s v="Guangzhou, Guangdong"/>
    <s v="CHINA"/>
    <s v="DOT, CMA; operated by NSMC"/>
    <n v="23.15944"/>
    <n v="113.34"/>
    <m/>
    <n v="3"/>
    <m/>
    <n v="56"/>
    <n v="280"/>
    <s v="REC-465"/>
    <m/>
    <m/>
    <x v="1"/>
  </r>
  <r>
    <s v="CMA1"/>
    <m/>
    <s v="Beijing"/>
    <s v="CHINA"/>
    <s v="DOT, CMA; operated by NSMC"/>
    <n v="40.049999999999997"/>
    <n v="116.27500000000001"/>
    <m/>
    <n v="3"/>
    <m/>
    <n v="56"/>
    <n v="280"/>
    <s v="REC-465"/>
    <m/>
    <m/>
    <x v="1"/>
  </r>
  <r>
    <s v="BEJ2"/>
    <m/>
    <s v="Beijing"/>
    <s v="CHINA"/>
    <s v="Chinese Acad of Sci."/>
    <n v="40.450000000000003"/>
    <n v="116.9"/>
    <m/>
    <m/>
    <m/>
    <n v="55"/>
    <n v="185"/>
    <m/>
    <m/>
    <m/>
    <x v="1"/>
  </r>
  <r>
    <s v="BEJ1"/>
    <m/>
    <s v="Beijing"/>
    <s v="CHINA"/>
    <s v="Inst. R S for Applic."/>
    <n v="39.950000000000003"/>
    <n v="116.31699999999999"/>
    <m/>
    <m/>
    <m/>
    <n v="49.5"/>
    <n v="200"/>
    <m/>
    <m/>
    <m/>
    <x v="1"/>
  </r>
  <r>
    <s v="CPE"/>
    <m/>
    <s v="Cotopaxi"/>
    <s v="Ecuador"/>
    <s v="CLIRSEN"/>
    <n v="0.62230000000000008"/>
    <n v="-78.579099999999997"/>
    <m/>
    <m/>
    <m/>
    <m/>
    <m/>
    <m/>
    <m/>
    <m/>
    <x v="1"/>
  </r>
  <r>
    <s v="TLS1"/>
    <m/>
    <s v="Toulouse"/>
    <s v="FRANCE"/>
    <s v="CNES"/>
    <n v="43.4"/>
    <n v="1.5"/>
    <m/>
    <n v="5"/>
    <m/>
    <n v="56"/>
    <n v="100"/>
    <s v="App. 7"/>
    <m/>
    <m/>
    <x v="1"/>
  </r>
  <r>
    <s v="RUC1"/>
    <m/>
    <s v="Ruche"/>
    <s v="FRANCE"/>
    <s v="FRANCE"/>
    <n v="44.44"/>
    <n v="1.34"/>
    <m/>
    <m/>
    <m/>
    <m/>
    <m/>
    <m/>
    <m/>
    <m/>
    <x v="1"/>
  </r>
  <r>
    <s v="KOU"/>
    <s v="KRU-1 (ESA)"/>
    <s v="Kourou, French Guiana"/>
    <s v="FRANCE"/>
    <s v="ESA"/>
    <n v="5.2510000000000003"/>
    <n v="-52.805"/>
    <m/>
    <m/>
    <n v="15"/>
    <m/>
    <m/>
    <m/>
    <m/>
    <m/>
    <x v="1"/>
  </r>
  <r>
    <m/>
    <m/>
    <s v="Issus-Aussaguel (Toulouse)"/>
    <s v="FRANCE"/>
    <s v="CNES"/>
    <n v="43.423900000000003"/>
    <n v="1.5061"/>
    <m/>
    <m/>
    <m/>
    <m/>
    <m/>
    <m/>
    <m/>
    <m/>
    <x v="1"/>
  </r>
  <r>
    <s v="LBG"/>
    <m/>
    <s v="Libreville"/>
    <s v="Gabon"/>
    <s v="AGEOS"/>
    <n v="0.38650000000000001"/>
    <n v="9.5973000000000006"/>
    <m/>
    <m/>
    <m/>
    <m/>
    <m/>
    <m/>
    <m/>
    <m/>
    <x v="1"/>
  </r>
  <r>
    <s v="WHM1"/>
    <m/>
    <s v="Weilheim"/>
    <s v="GERMANY"/>
    <s v="DLR"/>
    <n v="47.87"/>
    <n v="11"/>
    <m/>
    <m/>
    <m/>
    <m/>
    <m/>
    <m/>
    <m/>
    <m/>
    <x v="1"/>
  </r>
  <r>
    <s v="USI-3"/>
    <s v=" "/>
    <s v="Usingen, Germany"/>
    <s v="GERMANY"/>
    <s v="EUMETSAT"/>
    <n v="50.332999999999998"/>
    <n v="8.48"/>
    <m/>
    <m/>
    <n v="13"/>
    <m/>
    <m/>
    <m/>
    <m/>
    <m/>
    <x v="1"/>
  </r>
  <r>
    <s v="USI-2"/>
    <s v=" "/>
    <s v="Usingen, Germany"/>
    <s v="GERMANY"/>
    <s v="EUMETSAT"/>
    <n v="50.332999999999998"/>
    <n v="8.48"/>
    <m/>
    <m/>
    <n v="13"/>
    <m/>
    <m/>
    <m/>
    <m/>
    <m/>
    <x v="1"/>
  </r>
  <r>
    <s v="USI-1"/>
    <s v=" "/>
    <s v="Usingen, Germany"/>
    <s v="GERMANY"/>
    <s v="EUMETSAT"/>
    <n v="50.332999999999998"/>
    <n v="8.48"/>
    <m/>
    <m/>
    <n v="13"/>
    <m/>
    <m/>
    <m/>
    <m/>
    <m/>
    <x v="1"/>
  </r>
  <r>
    <s v="NST1"/>
    <m/>
    <s v="Neustrelitz"/>
    <s v="GERMANY"/>
    <s v="DLR"/>
    <n v="53.35"/>
    <n v="13.08"/>
    <m/>
    <m/>
    <m/>
    <m/>
    <m/>
    <m/>
    <m/>
    <m/>
    <x v="1"/>
  </r>
  <r>
    <s v="GEL"/>
    <m/>
    <s v="Gelsdorf"/>
    <s v="GERMANY"/>
    <s v="German Federal Armed Forces "/>
    <n v="50.569000000000003"/>
    <n v="7.0359999999999996"/>
    <n v="0.28999999999999998"/>
    <m/>
    <m/>
    <n v="49.2"/>
    <n v="200"/>
    <m/>
    <n v="2617"/>
    <s v="P"/>
    <x v="1"/>
  </r>
  <r>
    <s v="SHA1"/>
    <m/>
    <s v="Shadnagar"/>
    <s v="INDIA"/>
    <s v="NRSA, IRS series"/>
    <n v="16.899999999999999"/>
    <n v="78.2"/>
    <m/>
    <m/>
    <m/>
    <m/>
    <m/>
    <m/>
    <m/>
    <m/>
    <x v="1"/>
  </r>
  <r>
    <s v="BGL1"/>
    <m/>
    <s v="Bangalore"/>
    <s v="INDIA"/>
    <s v="ISRO +SSC/USN"/>
    <n v="13"/>
    <n v="78"/>
    <m/>
    <m/>
    <m/>
    <n v="55"/>
    <n v="237"/>
    <s v="Rec 509"/>
    <m/>
    <m/>
    <x v="1"/>
  </r>
  <r>
    <s v="DKI"/>
    <s v="PAR1"/>
    <s v="Parepare, Indonesia"/>
    <s v="INDONESIA"/>
    <s v="LAPAN"/>
    <n v="-3.9780000000000002"/>
    <n v="119.6"/>
    <m/>
    <m/>
    <m/>
    <n v="55"/>
    <n v="185"/>
    <m/>
    <m/>
    <m/>
    <x v="1"/>
  </r>
  <r>
    <s v="RPI"/>
    <m/>
    <s v="Rumpin"/>
    <s v="INDONESIA"/>
    <s v="LAPAN"/>
    <n v="-6.3689999999999998"/>
    <n v="106.633"/>
    <m/>
    <m/>
    <m/>
    <m/>
    <m/>
    <m/>
    <m/>
    <m/>
    <x v="1"/>
  </r>
  <r>
    <s v="ISR1"/>
    <m/>
    <s v="Israel IAI/MBT"/>
    <s v="ISRAEL"/>
    <s v="Israel IAI/MBT"/>
    <n v="32"/>
    <n v="34.799999999999997"/>
    <m/>
    <m/>
    <m/>
    <m/>
    <m/>
    <m/>
    <m/>
    <m/>
    <x v="1"/>
  </r>
  <r>
    <s v="PDM1"/>
    <m/>
    <s v="Pratica di Mare"/>
    <s v="ITALY"/>
    <s v="ASI-Telespazio"/>
    <n v="41.67"/>
    <n v="12.45"/>
    <m/>
    <m/>
    <m/>
    <n v="52.2"/>
    <m/>
    <s v="Rec. 580"/>
    <m/>
    <m/>
    <x v="1"/>
  </r>
  <r>
    <s v="MAT2"/>
    <m/>
    <s v="Matera, Italy"/>
    <s v="ITALY"/>
    <s v="ESA"/>
    <n v="40.39"/>
    <n v="16.420000000000002"/>
    <m/>
    <m/>
    <m/>
    <n v="54.6"/>
    <n v="120"/>
    <m/>
    <m/>
    <m/>
    <x v="1"/>
  </r>
  <r>
    <s v="MAT1"/>
    <m/>
    <s v="Matera, Italy"/>
    <s v="ITALY"/>
    <s v="ESA"/>
    <n v="40.649000000000001"/>
    <n v="16.704000000000001"/>
    <m/>
    <m/>
    <m/>
    <n v="52.2"/>
    <m/>
    <s v="Rec. 580"/>
    <m/>
    <m/>
    <x v="1"/>
  </r>
  <r>
    <s v="FUC3"/>
    <s v=" "/>
    <s v="Fucino"/>
    <s v="ITALY"/>
    <s v="Telespazio/ EUMETSAT, collaborative station SSC Prioranet/USN"/>
    <n v="41.9786"/>
    <n v="13.603300000000001"/>
    <m/>
    <m/>
    <n v="13.2"/>
    <m/>
    <m/>
    <m/>
    <m/>
    <s v="P"/>
    <x v="1"/>
  </r>
  <r>
    <s v="FUC2"/>
    <s v=" "/>
    <s v="Fucino"/>
    <s v="ITALY"/>
    <s v="Telespazio/ EUMETSAT, collaborative station SSC Prioranet/USN"/>
    <n v="41.9786"/>
    <n v="13.603300000000001"/>
    <m/>
    <m/>
    <n v="13.2"/>
    <m/>
    <m/>
    <m/>
    <m/>
    <s v="P"/>
    <x v="1"/>
  </r>
  <r>
    <s v="FUC1"/>
    <m/>
    <s v="Fucino"/>
    <s v="ITALY"/>
    <s v="Telespazio, collaborative station SSC Prioranet/USN"/>
    <n v="41.9786"/>
    <n v="13.603300000000001"/>
    <m/>
    <m/>
    <m/>
    <m/>
    <m/>
    <m/>
    <m/>
    <m/>
    <x v="1"/>
  </r>
  <r>
    <s v="TKB"/>
    <m/>
    <s v="Tsukuba"/>
    <s v="JAPAN"/>
    <s v="JAXA"/>
    <n v="36.116999999999997"/>
    <n v="140.05000000000001"/>
    <m/>
    <m/>
    <m/>
    <m/>
    <m/>
    <m/>
    <m/>
    <m/>
    <x v="1"/>
  </r>
  <r>
    <s v="KUM"/>
    <m/>
    <s v="Kumamoto, Japan"/>
    <s v="JAPAN"/>
    <s v="U. Japan, AIST"/>
    <n v="32.836047999999998"/>
    <n v="130.86952199999999"/>
    <n v="0.22"/>
    <m/>
    <m/>
    <m/>
    <m/>
    <m/>
    <m/>
    <m/>
    <x v="1"/>
  </r>
  <r>
    <s v="KTU4"/>
    <m/>
    <s v="Katsuura"/>
    <s v="JAPAN"/>
    <s v="JAXA"/>
    <n v="35.1"/>
    <n v="140.30000000000001"/>
    <m/>
    <m/>
    <m/>
    <m/>
    <m/>
    <m/>
    <n v="13"/>
    <m/>
    <x v="1"/>
  </r>
  <r>
    <s v="KTU"/>
    <m/>
    <s v="Katsuura"/>
    <s v="JAPAN"/>
    <s v="JAXA"/>
    <n v="35.1"/>
    <n v="140.30000000000001"/>
    <m/>
    <m/>
    <m/>
    <m/>
    <m/>
    <m/>
    <n v="10"/>
    <m/>
    <x v="1"/>
  </r>
  <r>
    <s v="CHJ"/>
    <m/>
    <s v="CHIBA"/>
    <s v="JAPAN"/>
    <s v="CHIVA UNIV."/>
    <n v="35.6248"/>
    <n v="140.10390000000001"/>
    <m/>
    <m/>
    <m/>
    <n v="49"/>
    <n v="300"/>
    <s v="REC-465"/>
    <m/>
    <m/>
    <x v="1"/>
  </r>
  <r>
    <s v="HIR3"/>
    <m/>
    <s v="Hiroshima, Japan"/>
    <s v="JAPAN"/>
    <s v="Hiroshima Inst. Tech."/>
    <n v="34.36"/>
    <n v="132.4"/>
    <m/>
    <m/>
    <m/>
    <n v="55"/>
    <n v="185"/>
    <m/>
    <m/>
    <m/>
    <x v="1"/>
  </r>
  <r>
    <s v="HIR2"/>
    <m/>
    <s v="Hiroshima, Japan"/>
    <s v="JAPAN"/>
    <s v="Hiroshima Inst. Tech."/>
    <n v="34.367777779999997"/>
    <n v="132.3761111"/>
    <m/>
    <m/>
    <n v="7.3"/>
    <m/>
    <m/>
    <m/>
    <m/>
    <s v=" "/>
    <x v="1"/>
  </r>
  <r>
    <s v="HIR1"/>
    <m/>
    <s v="Hiroshima, Japan"/>
    <s v="JAPAN"/>
    <s v="Hiroshima Inst. Tech."/>
    <n v="34.3675"/>
    <n v="132.3761111"/>
    <m/>
    <m/>
    <n v="13"/>
    <m/>
    <m/>
    <m/>
    <m/>
    <s v=" "/>
    <x v="1"/>
  </r>
  <r>
    <s v="HAT3"/>
    <m/>
    <s v="Hatoyama No.3"/>
    <s v="JAPAN"/>
    <s v="RESTEC"/>
    <n v="36"/>
    <n v="139.30000000000001"/>
    <m/>
    <m/>
    <m/>
    <n v="55"/>
    <n v="185"/>
    <m/>
    <m/>
    <m/>
    <x v="1"/>
  </r>
  <r>
    <s v="HAT2"/>
    <m/>
    <s v="Hatoyama No. 2"/>
    <s v="JAPAN"/>
    <s v="RESTEC"/>
    <n v="36.003799999999998"/>
    <n v="139.34880000000001"/>
    <m/>
    <m/>
    <m/>
    <n v="55.9"/>
    <n v="150"/>
    <s v="Rec. 465"/>
    <m/>
    <m/>
    <x v="1"/>
  </r>
  <r>
    <s v="HAT1"/>
    <m/>
    <s v="Hatoyama No. 1"/>
    <s v="JAPAN"/>
    <s v="RESTEC"/>
    <n v="36.002299999999998"/>
    <n v="139.34780000000001"/>
    <m/>
    <m/>
    <m/>
    <n v="56.7"/>
    <n v="150"/>
    <s v="Rec. 465"/>
    <m/>
    <m/>
    <x v="1"/>
  </r>
  <r>
    <s v="MAL1"/>
    <s v="MAL-1 (ESA)"/>
    <s v="Malindi"/>
    <s v="KENYA"/>
    <s v="ESA"/>
    <n v="3.0333333333333332"/>
    <n v="40.016666666666666"/>
    <m/>
    <m/>
    <m/>
    <n v="52"/>
    <m/>
    <s v="Rec. 580"/>
    <m/>
    <m/>
    <x v="1"/>
  </r>
  <r>
    <s v="BIK"/>
    <m/>
    <s v="Bishkek"/>
    <s v="Kyrgyzstan"/>
    <s v="via DLR"/>
    <n v="42.08"/>
    <n v="74.875299999999996"/>
    <m/>
    <m/>
    <m/>
    <m/>
    <m/>
    <m/>
    <m/>
    <m/>
    <x v="1"/>
  </r>
  <r>
    <m/>
    <m/>
    <s v="Mauritius"/>
    <s v="Mauritius"/>
    <s v="SSC/USN"/>
    <n v="-20"/>
    <n v="58"/>
    <m/>
    <m/>
    <m/>
    <m/>
    <m/>
    <m/>
    <m/>
    <m/>
    <x v="1"/>
  </r>
  <r>
    <s v="CHM"/>
    <m/>
    <s v="Chetumal"/>
    <s v="Mexico"/>
    <s v="Conabio + DLR(Germany)"/>
    <n v="18.544699999999999"/>
    <n v="-88.263599999999997"/>
    <m/>
    <m/>
    <m/>
    <m/>
    <m/>
    <m/>
    <m/>
    <m/>
    <x v="1"/>
  </r>
  <r>
    <s v="ULM"/>
    <m/>
    <s v="Ulan Bator"/>
    <s v="Mongolia"/>
    <s v="via DLR"/>
    <n v="47.9253"/>
    <n v="106.9592"/>
    <m/>
    <m/>
    <m/>
    <m/>
    <m/>
    <m/>
    <m/>
    <m/>
    <x v="1"/>
  </r>
  <r>
    <s v="NIGA"/>
    <m/>
    <s v="Abuja"/>
    <s v="NIGERIA"/>
    <s v="NASRDA-NIGERIA"/>
    <n v="8.9885999999999999"/>
    <n v="7.3761000000000001"/>
    <m/>
    <n v="5"/>
    <n v="7.3"/>
    <n v="53.3"/>
    <n v="125"/>
    <s v="REC-465-5"/>
    <n v="2730"/>
    <m/>
    <x v="1"/>
  </r>
  <r>
    <s v="TRO2"/>
    <m/>
    <s v="Tromso, Norway"/>
    <s v="NORWAY"/>
    <s v="Kongsberg Sat. Services"/>
    <n v="69.829821999999993"/>
    <n v="18.940443999999999"/>
    <n v="0.14000000000000001"/>
    <m/>
    <m/>
    <m/>
    <m/>
    <m/>
    <m/>
    <m/>
    <x v="1"/>
  </r>
  <r>
    <s v="TRO1"/>
    <m/>
    <s v="Tromso, Norway"/>
    <s v="NORWAY"/>
    <s v="Kongsberg Sat. Services"/>
    <n v="69.7"/>
    <n v="18.899999999999999"/>
    <m/>
    <n v="3"/>
    <s v="7.3 m"/>
    <n v="51"/>
    <n v="100"/>
    <s v="App. 7"/>
    <m/>
    <m/>
    <x v="1"/>
  </r>
  <r>
    <s v="SVA9"/>
    <s v="SG2(NASA)?"/>
    <s v="Svalbard, Norway"/>
    <s v="NORWAY"/>
    <s v="Kongsberg Sat. Services"/>
    <n v="78.23"/>
    <n v="15.4"/>
    <m/>
    <m/>
    <m/>
    <n v="57.8"/>
    <n v="183"/>
    <m/>
    <m/>
    <m/>
    <x v="1"/>
  </r>
  <r>
    <s v="SVA8"/>
    <m/>
    <s v="Svalbard, Norway"/>
    <s v="NORWAY"/>
    <s v="Kongsberg Sat. Services"/>
    <n v="78.209999999999994"/>
    <n v="15.38"/>
    <m/>
    <m/>
    <m/>
    <n v="52"/>
    <m/>
    <s v="Rec 580"/>
    <m/>
    <m/>
    <x v="1"/>
  </r>
  <r>
    <s v="SVA7"/>
    <m/>
    <s v="Svalbard, Norway"/>
    <s v="NORWAY"/>
    <s v="Kongsberg Sat. Services"/>
    <n v="78.209999999999994"/>
    <n v="15.38"/>
    <m/>
    <m/>
    <m/>
    <n v="59"/>
    <n v="200"/>
    <m/>
    <m/>
    <m/>
    <x v="1"/>
  </r>
  <r>
    <s v="SVA6"/>
    <s v="SG3"/>
    <s v="Svalbard, Norway"/>
    <s v="NORWAY"/>
    <s v="ESA/ operated by Kongsberg Sat. Services"/>
    <n v="78.209999999999994"/>
    <n v="15.38"/>
    <n v="0.47"/>
    <n v="5"/>
    <n v="13"/>
    <n v="59.3"/>
    <n v="282"/>
    <m/>
    <m/>
    <s v="P"/>
    <x v="1"/>
  </r>
  <r>
    <s v="SVA5"/>
    <m/>
    <s v="Svalbard, Norway"/>
    <s v="NORWAY"/>
    <s v="Kongsberg Sat. Services"/>
    <n v="78.2303"/>
    <n v="15.393000000000001"/>
    <m/>
    <n v="5"/>
    <m/>
    <n v="56.5"/>
    <n v="190"/>
    <m/>
    <m/>
    <m/>
    <x v="1"/>
  </r>
  <r>
    <s v="SVA4"/>
    <m/>
    <s v="Svalbard, Norway"/>
    <s v="NORWAY"/>
    <s v="Kongsberg Sat. Services"/>
    <n v="78.23"/>
    <n v="15.393000000000001"/>
    <m/>
    <n v="5"/>
    <m/>
    <n v="57.6"/>
    <n v="131"/>
    <m/>
    <m/>
    <m/>
    <x v="1"/>
  </r>
  <r>
    <s v="SVA3"/>
    <s v="SG1 (NASA)?"/>
    <s v="Svalbard, Norway"/>
    <s v="NORWAY"/>
    <s v="Kongsberg Sat. Services"/>
    <n v="78.2303"/>
    <n v="15.392799999999999"/>
    <n v="0.45500000000000002"/>
    <n v="5"/>
    <n v="11.3"/>
    <n v="56.8"/>
    <n v="190"/>
    <m/>
    <m/>
    <s v="B(ALOS-2)"/>
    <x v="1"/>
  </r>
  <r>
    <s v="SVA2"/>
    <m/>
    <s v="Svalbard, Norway"/>
    <s v="NORWAY"/>
    <s v="Kongsberg Sat. Services"/>
    <n v="78.23"/>
    <n v="15.388999999999999"/>
    <m/>
    <n v="5"/>
    <m/>
    <n v="57.5"/>
    <n v="119"/>
    <s v="App. 7"/>
    <m/>
    <m/>
    <x v="1"/>
  </r>
  <r>
    <s v="SVA12"/>
    <m/>
    <s v="Svalbard, Norway"/>
    <s v="NORWAY"/>
    <s v="Kongsberg Sat. Services"/>
    <n v="78.22"/>
    <n v="15.45"/>
    <m/>
    <m/>
    <m/>
    <n v="57.7"/>
    <n v="120"/>
    <m/>
    <m/>
    <m/>
    <x v="1"/>
  </r>
  <r>
    <s v="SVA11"/>
    <m/>
    <s v="Svalbard, Norway"/>
    <s v="NORWAY"/>
    <s v="Kongsberg Sat. Services"/>
    <n v="78.22"/>
    <n v="15.45"/>
    <m/>
    <m/>
    <m/>
    <n v="54.6"/>
    <n v="120"/>
    <m/>
    <m/>
    <m/>
    <x v="1"/>
  </r>
  <r>
    <s v="SVA10"/>
    <m/>
    <s v="Svalbard, Norway"/>
    <s v="NORWAY"/>
    <s v="Kongsberg Sat. Services"/>
    <n v="78.23"/>
    <n v="15.41"/>
    <m/>
    <m/>
    <m/>
    <n v="59.2"/>
    <n v="147"/>
    <m/>
    <m/>
    <m/>
    <x v="1"/>
  </r>
  <r>
    <s v="SVA1"/>
    <m/>
    <s v="Svalbard, Norway"/>
    <s v="NORWAY"/>
    <s v="Kongsberg Sat. Services"/>
    <n v="78.23"/>
    <n v="15.39"/>
    <m/>
    <n v="5"/>
    <m/>
    <n v="57.6"/>
    <n v="190"/>
    <s v="App. 7"/>
    <m/>
    <m/>
    <x v="1"/>
  </r>
  <r>
    <s v="PAK"/>
    <m/>
    <s v="Pakistan"/>
    <s v="PAKISTAN"/>
    <s v="SUPARCO"/>
    <n v="33.716700000000003"/>
    <n v="73.066699999999997"/>
    <m/>
    <m/>
    <m/>
    <n v="52"/>
    <n v="125"/>
    <m/>
    <m/>
    <m/>
    <x v="1"/>
  </r>
  <r>
    <s v="ISP"/>
    <m/>
    <s v="Islamabad"/>
    <s v="PAKISTAN"/>
    <s v="SUPARCO"/>
    <n v="33.5182"/>
    <n v="73.176000000000002"/>
    <m/>
    <m/>
    <m/>
    <m/>
    <m/>
    <m/>
    <m/>
    <m/>
    <x v="1"/>
  </r>
  <r>
    <s v="IKR"/>
    <m/>
    <s v="Irkutsk"/>
    <s v="RUSSIAN FED"/>
    <s v="SCANEX"/>
    <n v="52.283299999999997"/>
    <n v="104.3"/>
    <m/>
    <m/>
    <m/>
    <m/>
    <m/>
    <m/>
    <m/>
    <m/>
    <x v="1"/>
  </r>
  <r>
    <s v="MGR"/>
    <m/>
    <s v="Magadan"/>
    <s v="RUSSIAN FED"/>
    <s v="SCANEX"/>
    <n v="59.556699999999999"/>
    <n v="150.82830000000001"/>
    <m/>
    <m/>
    <m/>
    <m/>
    <m/>
    <m/>
    <m/>
    <m/>
    <x v="1"/>
  </r>
  <r>
    <s v="MOR"/>
    <m/>
    <s v="Moscow [ * ]"/>
    <s v="RUSSIAN FED"/>
    <s v="Inst. of Geodesy; SCANEX"/>
    <n v="55.7361"/>
    <n v="37.584099999999999"/>
    <m/>
    <m/>
    <m/>
    <m/>
    <m/>
    <m/>
    <m/>
    <m/>
    <x v="1"/>
  </r>
  <r>
    <s v="SSK1"/>
    <m/>
    <s v="South-Sakhalinsk"/>
    <s v="RUSSIAN FED"/>
    <s v="RFSA Satellites"/>
    <n v="47.02"/>
    <n v="142.72"/>
    <m/>
    <m/>
    <m/>
    <m/>
    <m/>
    <m/>
    <m/>
    <m/>
    <x v="1"/>
  </r>
  <r>
    <s v="RUS1"/>
    <m/>
    <s v="Russia 1"/>
    <s v="RUSSIAN FED"/>
    <s v="RFSA Satellites"/>
    <n v="55.07"/>
    <n v="36.369999999999997"/>
    <m/>
    <m/>
    <m/>
    <m/>
    <m/>
    <m/>
    <m/>
    <m/>
    <x v="1"/>
  </r>
  <r>
    <s v="NOV1"/>
    <m/>
    <s v="Novosibirsk"/>
    <s v="RUSSIAN FED"/>
    <s v="RFSA Satellites"/>
    <n v="54.47"/>
    <n v="83.07"/>
    <m/>
    <s v="5-10"/>
    <m/>
    <m/>
    <n v="150"/>
    <m/>
    <m/>
    <m/>
    <x v="1"/>
  </r>
  <r>
    <s v="MOS1"/>
    <m/>
    <s v="Moscow"/>
    <s v="RUSSIAN FED"/>
    <s v="RUSSIAN FED"/>
    <n v="55.51"/>
    <n v="37.380000000000003"/>
    <m/>
    <s v="5-10"/>
    <s v="7-9"/>
    <m/>
    <n v="150"/>
    <m/>
    <m/>
    <m/>
    <x v="1"/>
  </r>
  <r>
    <s v="KMA1"/>
    <m/>
    <s v="Khantu-Mansiisk"/>
    <s v="RUSSIAN FED"/>
    <s v="RASA"/>
    <n v="60.97"/>
    <n v="69.069999999999993"/>
    <m/>
    <m/>
    <m/>
    <m/>
    <m/>
    <m/>
    <m/>
    <m/>
    <x v="1"/>
  </r>
  <r>
    <s v="KHA1"/>
    <m/>
    <s v="Khabarovsk"/>
    <s v="RUSSIAN FED"/>
    <s v="RFSA"/>
    <n v="48.33"/>
    <n v="135.1"/>
    <m/>
    <s v="5-10"/>
    <m/>
    <m/>
    <n v="150"/>
    <m/>
    <m/>
    <m/>
    <x v="1"/>
  </r>
  <r>
    <s v="RSA"/>
    <m/>
    <s v="Riyadh"/>
    <s v="Saudi Arabia"/>
    <s v="KACST, SCRS"/>
    <n v="24.72"/>
    <n v="46.632800000000003"/>
    <m/>
    <m/>
    <m/>
    <m/>
    <m/>
    <m/>
    <m/>
    <m/>
    <x v="1"/>
  </r>
  <r>
    <m/>
    <m/>
    <s v="Singapore"/>
    <s v="Singapore"/>
    <s v="Kongsberg Sat. Services"/>
    <n v="1"/>
    <n v="103"/>
    <m/>
    <m/>
    <m/>
    <m/>
    <m/>
    <m/>
    <m/>
    <m/>
    <x v="1"/>
  </r>
  <r>
    <s v="JBG1"/>
    <s v=" "/>
    <s v="Johannesburg "/>
    <s v="SOUTH AFRICA"/>
    <s v="SANSA"/>
    <n v="-25.89"/>
    <n v="27.7"/>
    <m/>
    <m/>
    <m/>
    <n v="55"/>
    <n v="185"/>
    <m/>
    <m/>
    <m/>
    <x v="1"/>
  </r>
  <r>
    <m/>
    <m/>
    <s v="Hartebeesthoek"/>
    <s v="SOUTH AFRICA"/>
    <s v="CSIR-Meraka Inst.+SSC+KSS"/>
    <n v="-25.53"/>
    <n v="27.42"/>
    <m/>
    <m/>
    <m/>
    <m/>
    <m/>
    <m/>
    <m/>
    <m/>
    <x v="1"/>
  </r>
  <r>
    <m/>
    <m/>
    <s v="Hartebeesthoek"/>
    <s v="SOUTH AFRICA"/>
    <s v="SANSA"/>
    <n v="-25.8872"/>
    <n v="27.707699999999999"/>
    <m/>
    <m/>
    <m/>
    <m/>
    <m/>
    <m/>
    <m/>
    <m/>
    <x v="1"/>
  </r>
  <r>
    <s v="SEO"/>
    <m/>
    <s v="Seoul, Korea"/>
    <s v="SOUTH KOREA"/>
    <s v=" "/>
    <n v="37.46"/>
    <n v="127.1"/>
    <m/>
    <m/>
    <m/>
    <n v="55"/>
    <n v="185"/>
    <m/>
    <m/>
    <m/>
    <x v="1"/>
  </r>
  <r>
    <s v="KAR1"/>
    <m/>
    <s v="KGS (3 stations)"/>
    <s v="SOUTH KOREA"/>
    <s v="KARI"/>
    <n v="36.380000000000003"/>
    <n v="127.36972222222222"/>
    <m/>
    <m/>
    <m/>
    <n v="58"/>
    <m/>
    <m/>
    <m/>
    <m/>
    <x v="1"/>
  </r>
  <r>
    <s v="KAI1"/>
    <m/>
    <s v="Kaist"/>
    <s v="SOUTH KOREA"/>
    <s v="KAIST"/>
    <n v="37"/>
    <n v="127.5"/>
    <m/>
    <m/>
    <m/>
    <n v="53"/>
    <m/>
    <m/>
    <m/>
    <m/>
    <x v="1"/>
  </r>
  <r>
    <s v="VIL1"/>
    <s v="VIL-4 (ESA)"/>
    <s v="Villafranca"/>
    <s v="SPAIN"/>
    <s v="ESA"/>
    <n v="40.26"/>
    <n v="-3.57"/>
    <m/>
    <n v="3"/>
    <n v="12"/>
    <n v="59"/>
    <n v="125"/>
    <m/>
    <m/>
    <m/>
    <x v="1"/>
  </r>
  <r>
    <s v="MAS2"/>
    <s v="MSP-1(ESA)"/>
    <s v="Maspalomas"/>
    <s v="SPAIN"/>
    <s v="ESA"/>
    <n v="27.762799999999999"/>
    <n v="-15.633900000000001"/>
    <m/>
    <m/>
    <n v="15"/>
    <n v="54.6"/>
    <n v="120"/>
    <m/>
    <m/>
    <m/>
    <x v="1"/>
  </r>
  <r>
    <s v="MAS1"/>
    <m/>
    <s v="Maspalomas"/>
    <s v="SPAIN"/>
    <s v="JAXA station"/>
    <n v="27.76"/>
    <n v="-15.633900000000001"/>
    <m/>
    <m/>
    <n v="10"/>
    <m/>
    <m/>
    <m/>
    <m/>
    <m/>
    <x v="1"/>
  </r>
  <r>
    <m/>
    <m/>
    <s v="Valladolid"/>
    <s v="Spain"/>
    <s v="U. of Valladoid"/>
    <n v="41.65"/>
    <n v="-4.7169999999999996"/>
    <m/>
    <m/>
    <m/>
    <m/>
    <m/>
    <m/>
    <m/>
    <m/>
    <x v="1"/>
  </r>
  <r>
    <s v="KIR8"/>
    <m/>
    <s v="KIRUNA/Esrange Satellite Station"/>
    <s v="SWEDEN"/>
    <s v="SSC"/>
    <n v="67.889499999999998"/>
    <n v="21.051600000000001"/>
    <m/>
    <m/>
    <n v="9"/>
    <n v="52"/>
    <m/>
    <s v="Rec 580"/>
    <m/>
    <m/>
    <x v="1"/>
  </r>
  <r>
    <s v="KIR7"/>
    <m/>
    <s v="KIRUNA/Esrange Satellite Station"/>
    <s v="SWEDEN"/>
    <s v="SSC"/>
    <n v="67.889499999999998"/>
    <n v="21.051600000000001"/>
    <m/>
    <m/>
    <n v="9"/>
    <n v="52"/>
    <m/>
    <s v="Rec 580"/>
    <m/>
    <m/>
    <x v="1"/>
  </r>
  <r>
    <s v="KIR6"/>
    <s v=" "/>
    <s v="KIRUNA/Esrange Satellite Station"/>
    <s v="SWEDEN"/>
    <s v="SSC"/>
    <n v="67.889499999999998"/>
    <n v="21.051600000000001"/>
    <m/>
    <n v="3"/>
    <n v="13"/>
    <n v="60"/>
    <n v="125"/>
    <s v="App. 8 AN-111"/>
    <m/>
    <m/>
    <x v="1"/>
  </r>
  <r>
    <s v="KIR5"/>
    <m/>
    <s v="KIRUNA/Esrange Satellite Station"/>
    <s v="SWEDEN"/>
    <s v="SSC"/>
    <n v="67.889499999999998"/>
    <n v="21.051600000000001"/>
    <m/>
    <n v="3"/>
    <n v="13"/>
    <n v="59"/>
    <n v="100"/>
    <s v="App. 8 AN-111"/>
    <m/>
    <m/>
    <x v="1"/>
  </r>
  <r>
    <s v="KIR4"/>
    <m/>
    <s v="KIRUNA/Esrange Satellite Station"/>
    <s v="SWEDEN"/>
    <s v="SSC"/>
    <n v="67.889499999999998"/>
    <n v="21.051600000000001"/>
    <m/>
    <n v="3"/>
    <n v="13"/>
    <n v="59"/>
    <n v="200"/>
    <s v="App. 8 AN-111"/>
    <m/>
    <s v="B(ALOS-2)"/>
    <x v="1"/>
  </r>
  <r>
    <s v="KIR3"/>
    <m/>
    <s v="KIRUNA/Esrange Satellite Station"/>
    <s v="SWEDEN"/>
    <s v="SSC"/>
    <n v="67.889499999999998"/>
    <n v="21.051600000000001"/>
    <m/>
    <n v="5"/>
    <n v="13"/>
    <n v="59.3"/>
    <n v="302"/>
    <s v="App. 7"/>
    <m/>
    <m/>
    <x v="1"/>
  </r>
  <r>
    <s v="KIR2 "/>
    <m/>
    <s v="KIRUNA/Salmijarvy ESA station"/>
    <s v="SWEDEN"/>
    <s v="ESA"/>
    <n v="67.858400000000003"/>
    <n v="20.96688"/>
    <m/>
    <n v="5"/>
    <n v="13"/>
    <s v=" "/>
    <m/>
    <s v=" "/>
    <m/>
    <m/>
    <x v="1"/>
  </r>
  <r>
    <s v="KIR1 "/>
    <m/>
    <s v="KIRUNA/Salmijarvy ESA station"/>
    <s v="SWEDEN"/>
    <s v="ESA"/>
    <n v="67.857100000000003"/>
    <n v="20.964300000000001"/>
    <m/>
    <n v="5"/>
    <n v="15"/>
    <s v=" "/>
    <m/>
    <s v=" "/>
    <m/>
    <m/>
    <x v="1"/>
  </r>
  <r>
    <s v="CMA5"/>
    <m/>
    <s v="Kiruna"/>
    <s v="SWEDEN"/>
    <s v="DOT, CMA; operated by NSMC"/>
    <n v="67.533330000000007"/>
    <n v="21.033329999999999"/>
    <m/>
    <n v="3"/>
    <m/>
    <n v="56"/>
    <n v="280"/>
    <s v="REC-465"/>
    <m/>
    <m/>
    <x v="1"/>
  </r>
  <r>
    <s v="XAS"/>
    <m/>
    <s v="Hsin-Chu, Taiwan"/>
    <s v="TAIWAN"/>
    <s v="NSPO (TAIWAN)"/>
    <n v="24.784099999999999"/>
    <n v="121.0013"/>
    <m/>
    <n v="15"/>
    <n v="7.2"/>
    <n v="58"/>
    <n v="470"/>
    <s v="REC-465"/>
    <m/>
    <s v="P"/>
    <x v="1"/>
  </r>
  <r>
    <s v="TAW"/>
    <m/>
    <s v="Taipei Fixed Taiwan"/>
    <s v="TAIWAN"/>
    <s v="NSPO (TAIWAN)"/>
    <n v="25.09"/>
    <n v="121.4"/>
    <m/>
    <m/>
    <m/>
    <n v="55"/>
    <n v="185"/>
    <m/>
    <m/>
    <m/>
    <x v="1"/>
  </r>
  <r>
    <s v="TAI1"/>
    <m/>
    <s v="Tainan"/>
    <s v="TAIWAN"/>
    <s v="NSPO (TAIWAN)"/>
    <n v="22.938800000000001"/>
    <n v="120.2756"/>
    <m/>
    <m/>
    <m/>
    <m/>
    <m/>
    <m/>
    <m/>
    <m/>
    <x v="1"/>
  </r>
  <r>
    <s v="CHU1"/>
    <m/>
    <s v="Chung-Li"/>
    <s v="TAIWAN"/>
    <s v="NSPO, EOSAT"/>
    <n v="24.784099999999999"/>
    <n v="121.0013"/>
    <m/>
    <m/>
    <m/>
    <n v="56"/>
    <n v="293"/>
    <m/>
    <m/>
    <m/>
    <x v="1"/>
  </r>
  <r>
    <s v="CGM"/>
    <m/>
    <s v="Chiang Mai"/>
    <s v="THAILAND"/>
    <s v="GISTDA"/>
    <n v="18.783000000000001"/>
    <n v="98.983000000000004"/>
    <m/>
    <m/>
    <m/>
    <n v="54"/>
    <n v="180"/>
    <s v="App.8"/>
    <m/>
    <m/>
    <x v="1"/>
  </r>
  <r>
    <s v="BKK"/>
    <m/>
    <s v="Bangkok"/>
    <s v="THAILAND"/>
    <s v="GISTDA"/>
    <n v="13.72"/>
    <n v="100.79"/>
    <n v="2E-3"/>
    <m/>
    <n v="13"/>
    <n v="55"/>
    <n v="185"/>
    <m/>
    <m/>
    <m/>
    <x v="1"/>
  </r>
  <r>
    <s v="SRT"/>
    <m/>
    <s v="Si Racha"/>
    <s v="Thailand"/>
    <s v="GISTDA"/>
    <n v="13.1014"/>
    <n v="100.9282"/>
    <m/>
    <m/>
    <m/>
    <m/>
    <m/>
    <m/>
    <m/>
    <m/>
    <x v="1"/>
  </r>
  <r>
    <m/>
    <m/>
    <s v="Dubai"/>
    <s v="UAE"/>
    <s v="Kongsberg Sat. Services"/>
    <n v="25"/>
    <n v="55"/>
    <m/>
    <m/>
    <m/>
    <m/>
    <m/>
    <m/>
    <m/>
    <m/>
    <x v="1"/>
  </r>
  <r>
    <s v="NIGB"/>
    <m/>
    <s v="Surrey, Bordon, UK"/>
    <s v="UNITED KINGDOM"/>
    <s v="NASRDA-NIGERIA"/>
    <n v="51.107700000000001"/>
    <n v="0.86560000000000004"/>
    <m/>
    <n v="5"/>
    <n v="6.1"/>
    <n v="50.9"/>
    <n v="125"/>
    <s v="REC-465-5"/>
    <n v="2730"/>
    <m/>
    <x v="1"/>
  </r>
  <r>
    <s v="WIL1"/>
    <m/>
    <s v="Wilkes-Barre, PA"/>
    <s v="USA"/>
    <s v=" "/>
    <n v="41.25"/>
    <n v="75.900000000000006"/>
    <m/>
    <m/>
    <m/>
    <m/>
    <m/>
    <m/>
    <m/>
    <m/>
    <x v="1"/>
  </r>
  <r>
    <s v="WAL4"/>
    <m/>
    <s v="Wallops, Virginia"/>
    <s v="USA"/>
    <s v="NASA WFF"/>
    <n v="37.945599999999999"/>
    <n v="-75.461699999999993"/>
    <n v="0.01"/>
    <n v="5"/>
    <n v="16.399999999999999"/>
    <n v="61"/>
    <n v="300"/>
    <m/>
    <m/>
    <s v="P"/>
    <x v="1"/>
  </r>
  <r>
    <s v="WAL2"/>
    <m/>
    <s v="Wallops, Virginia"/>
    <s v="USA"/>
    <s v="NASA WFF"/>
    <n v="37.924900000000001"/>
    <n v="-75.476500000000001"/>
    <m/>
    <n v="0"/>
    <n v="11.3"/>
    <n v="56.8"/>
    <n v="150"/>
    <m/>
    <m/>
    <m/>
    <x v="1"/>
  </r>
  <r>
    <s v="THO1"/>
    <m/>
    <s v="Thornton, Colorado"/>
    <s v="USA"/>
    <s v="GEOEYE/DIGITAL GLOBE"/>
    <n v="39.979999999999997"/>
    <n v="-104.95"/>
    <m/>
    <m/>
    <m/>
    <m/>
    <m/>
    <m/>
    <m/>
    <m/>
    <x v="1"/>
  </r>
  <r>
    <s v="SXF1"/>
    <m/>
    <s v="Sioux Falls"/>
    <s v="USA"/>
    <s v="USGS, EROS Data Cntr"/>
    <n v="43.735999999999997"/>
    <n v="-96.622500000000002"/>
    <m/>
    <n v="5"/>
    <m/>
    <n v="56.8"/>
    <n v="257"/>
    <s v="App. 7"/>
    <m/>
    <m/>
    <x v="1"/>
  </r>
  <r>
    <s v="STE1"/>
    <m/>
    <s v="Stennis, MS"/>
    <s v="USA"/>
    <s v="NASA"/>
    <n v="30.37"/>
    <n v="-89.45"/>
    <m/>
    <m/>
    <m/>
    <n v="55.5"/>
    <n v="141"/>
    <m/>
    <m/>
    <m/>
    <x v="1"/>
  </r>
  <r>
    <s v="POW1"/>
    <m/>
    <s v="Poway, California"/>
    <s v="USA"/>
    <s v="SeaSpace Corp."/>
    <n v="32.979999999999997"/>
    <n v="-117.01"/>
    <m/>
    <m/>
    <m/>
    <m/>
    <m/>
    <m/>
    <m/>
    <m/>
    <x v="1"/>
  </r>
  <r>
    <s v="NPO1"/>
    <s v="USAK01 (NASA/USN), FBA1(SFCG)"/>
    <s v="North Pole Station, Alaska"/>
    <s v="USA"/>
    <s v="SSC/USN"/>
    <n v="64.48"/>
    <n v="-147.5"/>
    <n v="0.216"/>
    <m/>
    <n v="13"/>
    <n v="58.5"/>
    <n v="302"/>
    <s v="Rec. 465"/>
    <m/>
    <m/>
    <x v="1"/>
  </r>
  <r>
    <s v="NOR1"/>
    <m/>
    <s v="Norman, Oklahoma"/>
    <s v="USA"/>
    <s v="GEOEYE/DIGITAL GLOBE"/>
    <n v="35.22"/>
    <n v="-97.34"/>
    <m/>
    <m/>
    <m/>
    <m/>
    <m/>
    <m/>
    <m/>
    <m/>
    <x v="1"/>
  </r>
  <r>
    <s v="MIA"/>
    <m/>
    <s v="Miami, USA"/>
    <s v="USA"/>
    <s v=" "/>
    <n v="-25.613600000000002"/>
    <n v="-80.384500000000003"/>
    <n v="1.6E-2"/>
    <m/>
    <m/>
    <m/>
    <m/>
    <m/>
    <m/>
    <m/>
    <x v="1"/>
  </r>
  <r>
    <s v="GSF1"/>
    <m/>
    <s v="Greenbelt station"/>
    <s v="USA"/>
    <s v="NASA GSFC"/>
    <n v="39"/>
    <n v="-76.84"/>
    <m/>
    <n v="5"/>
    <m/>
    <m/>
    <m/>
    <s v="App. 7"/>
    <m/>
    <m/>
    <x v="1"/>
  </r>
  <r>
    <s v="GLC"/>
    <s v="GLC (NOAA)"/>
    <s v="Fairbanks-Gilmore Creek"/>
    <s v="USA"/>
    <s v="NOAA FCDA"/>
    <n v="64.972999999999999"/>
    <n v="-147.50200000000001"/>
    <n v="0.36699999999999999"/>
    <n v="5"/>
    <n v="13"/>
    <n v="58"/>
    <n v="70"/>
    <s v="App. 7"/>
    <m/>
    <m/>
    <x v="1"/>
  </r>
  <r>
    <s v="GLB"/>
    <s v="GLB (NOAA)"/>
    <s v="Fairbanks-Gilmore Creek"/>
    <s v="USA"/>
    <s v="NOAA FCDA"/>
    <n v="64.974000000000004"/>
    <n v="-147.506"/>
    <n v="0.36699999999999999"/>
    <n v="5"/>
    <n v="13"/>
    <n v="58"/>
    <n v="70"/>
    <s v="App. 7"/>
    <m/>
    <s v="B(ALOS-2)"/>
    <x v="1"/>
  </r>
  <r>
    <s v="GLA"/>
    <s v="GLA (NOAA)"/>
    <s v="Fairbanks-Gilmore Creek"/>
    <s v="USA"/>
    <s v="NOAA FCDA"/>
    <n v="64.974000000000004"/>
    <n v="-147.51"/>
    <n v="0.36699999999999999"/>
    <n v="5"/>
    <n v="13"/>
    <n v="58"/>
    <n v="70"/>
    <s v="App. 7"/>
    <m/>
    <m/>
    <x v="1"/>
  </r>
  <r>
    <s v="FWV3"/>
    <m/>
    <s v="Hartebeesthoek"/>
    <s v="USA"/>
    <s v="NOAA"/>
    <n v="39.433199999999999"/>
    <n v="-80.1935"/>
    <n v="1.2"/>
    <m/>
    <n v="16.399999999999999"/>
    <m/>
    <m/>
    <m/>
    <m/>
    <m/>
    <x v="1"/>
  </r>
  <r>
    <s v="FWV2"/>
    <m/>
    <s v="Fairmont, West Virginia"/>
    <s v="USA"/>
    <s v="NOAA"/>
    <n v="39.434100000000001"/>
    <n v="-80.193700000000007"/>
    <n v="1.1499999999999999"/>
    <m/>
    <n v="16.399999999999999"/>
    <m/>
    <m/>
    <m/>
    <m/>
    <m/>
    <x v="1"/>
  </r>
  <r>
    <s v="FWV1"/>
    <m/>
    <s v="Fairmont, West Virginia"/>
    <s v="USA"/>
    <s v="NOAA"/>
    <n v="39.461199999999998"/>
    <n v="-80.192700000000002"/>
    <n v="1.22"/>
    <n v="5"/>
    <n v="16.399999999999999"/>
    <s v=" "/>
    <s v=" "/>
    <m/>
    <m/>
    <s v="B"/>
    <x v="1"/>
  </r>
  <r>
    <s v="DUL1"/>
    <m/>
    <s v="Dulles, Virginia"/>
    <s v="USA"/>
    <s v="Digital Globe"/>
    <n v="38"/>
    <n v="-77"/>
    <m/>
    <m/>
    <m/>
    <m/>
    <m/>
    <m/>
    <m/>
    <m/>
    <x v="1"/>
  </r>
  <r>
    <s v="CRS1"/>
    <m/>
    <s v="CRSS"/>
    <s v="USA"/>
    <s v="Digital Globe"/>
    <n v="49.29"/>
    <n v="-117.24"/>
    <m/>
    <m/>
    <m/>
    <n v="56.5"/>
    <n v="230"/>
    <m/>
    <m/>
    <m/>
    <x v="1"/>
  </r>
  <r>
    <s v="BAR2"/>
    <m/>
    <s v="Barrow, Alaska"/>
    <s v="USA"/>
    <s v="Digital Globe"/>
    <n v="71.271699999999996"/>
    <n v="156.77180000000001"/>
    <m/>
    <n v="3"/>
    <s v=" "/>
    <n v="59"/>
    <n v="200"/>
    <s v="App. 7"/>
    <m/>
    <m/>
    <x v="1"/>
  </r>
  <r>
    <s v="BAR1"/>
    <m/>
    <s v="Barrow, Alaska"/>
    <s v="USA"/>
    <s v="NOAA-FCDAS"/>
    <n v="71.271699999999996"/>
    <n v="156.77180000000001"/>
    <m/>
    <n v="3"/>
    <n v="5"/>
    <s v=" "/>
    <s v=" "/>
    <s v=" "/>
    <m/>
    <m/>
    <x v="1"/>
  </r>
  <r>
    <s v="ASF3"/>
    <s v="ASF 11M (NASA), AS1"/>
    <s v="FAIRBANKS AS3_2013,AK"/>
    <s v="USA"/>
    <s v="Alaska Satellite Facility UAF"/>
    <n v="64.858877000000007"/>
    <n v="-147.854086"/>
    <n v="0.20399999999999999"/>
    <m/>
    <n v="11"/>
    <n v="56.8"/>
    <m/>
    <m/>
    <m/>
    <m/>
    <x v="1"/>
  </r>
  <r>
    <s v="ASF2"/>
    <s v="ALA (old SFCG), ASF 10M(NASA), AS2"/>
    <s v="FAIRBANKS AS2_1988, AK"/>
    <s v="USA"/>
    <s v="Alaska Satellite Facility UAF"/>
    <n v="64.859909999999999"/>
    <n v="-147.84728999999999"/>
    <n v="0.22900000000000001"/>
    <m/>
    <n v="10"/>
    <n v="56"/>
    <n v="190"/>
    <m/>
    <m/>
    <m/>
    <x v="1"/>
  </r>
  <r>
    <s v="ASF1"/>
    <s v="ASF 11M (NASA), AS1"/>
    <s v="FAIRBANKS AS1_1995,AK"/>
    <s v="USA"/>
    <s v="Alaska Satellite Facility UAF"/>
    <n v="64.856999999999999"/>
    <n v="-147.85759999999999"/>
    <n v="0.19"/>
    <m/>
    <n v="11"/>
    <n v="56.8"/>
    <m/>
    <m/>
    <m/>
    <m/>
    <x v="1"/>
  </r>
  <r>
    <s v="[WAL6]"/>
    <m/>
    <s v="Wallops, Virginia"/>
    <s v="USA"/>
    <s v="NOAA WCDA"/>
    <n v="37.945599999999999"/>
    <n v="-75.461699999999993"/>
    <n v="0.01"/>
    <n v="5"/>
    <n v="16.399999999999999"/>
    <n v="61"/>
    <n v="300"/>
    <m/>
    <m/>
    <s v="P"/>
    <x v="1"/>
  </r>
  <r>
    <s v="[WAL5]"/>
    <m/>
    <s v="Wallops, Virginia"/>
    <s v="USA"/>
    <s v="NOAA WCDA"/>
    <n v="37.945599999999999"/>
    <n v="-75.461699999999993"/>
    <n v="0.01"/>
    <n v="5"/>
    <n v="16.399999999999999"/>
    <n v="61"/>
    <n v="300"/>
    <m/>
    <m/>
    <s v="P"/>
    <x v="1"/>
  </r>
  <r>
    <s v="PRU1"/>
    <m/>
    <s v="Prudhoe Bay, Alaska"/>
    <s v="USA/ALASKA"/>
    <s v="GEOEYE/DIGITAL GLOBE"/>
    <n v="70.25"/>
    <n v="-148.47999999999999"/>
    <m/>
    <m/>
    <n v="5.4"/>
    <m/>
    <m/>
    <m/>
    <m/>
    <m/>
    <x v="1"/>
  </r>
  <r>
    <s v="PFL4"/>
    <m/>
    <s v="Poker Flat, Chatanika, AK"/>
    <s v="USA/ALASKA"/>
    <s v="SSC/USN (NASA)"/>
    <n v="65.06"/>
    <n v="-147.30000000000001"/>
    <m/>
    <n v="5"/>
    <m/>
    <n v="56.5"/>
    <n v="190"/>
    <m/>
    <m/>
    <m/>
    <x v="1"/>
  </r>
  <r>
    <s v="PFL3"/>
    <m/>
    <s v="Poker Flat, Chatanika, AK"/>
    <s v="USA/ALASKA"/>
    <s v="SSC/USN (NASA)"/>
    <n v="65.117000000000004"/>
    <n v="-147.46199999999999"/>
    <m/>
    <n v="5"/>
    <m/>
    <n v="57.6"/>
    <n v="150"/>
    <m/>
    <m/>
    <m/>
    <x v="1"/>
  </r>
  <r>
    <s v="PFL2"/>
    <s v="AGS-11 (NASA)"/>
    <s v="Poker Flat, Chatanika, AK"/>
    <s v="USA/ALASKA"/>
    <s v="SSC/USN (NASA)"/>
    <n v="65.117199999999997"/>
    <n v="-147.45910000000001"/>
    <n v="0.43034000000000006"/>
    <n v="5"/>
    <n v="11.3"/>
    <n v="57.6"/>
    <n v="119"/>
    <s v="App. 7"/>
    <m/>
    <m/>
    <x v="1"/>
  </r>
  <r>
    <s v="PFL1"/>
    <m/>
    <s v="Poker Flat, Chatanika, AK"/>
    <s v="USA/ALASKA"/>
    <s v="SSC/USN (NASA)"/>
    <n v="65.117000000000004"/>
    <n v="-147.46199999999999"/>
    <m/>
    <n v="5"/>
    <m/>
    <n v="57.5"/>
    <n v="190"/>
    <s v="App. 7"/>
    <m/>
    <m/>
    <x v="1"/>
  </r>
  <r>
    <s v="PF-2"/>
    <s v="PF2 (NASA/Datalynx)"/>
    <s v="Poker Flat, Alaska"/>
    <s v="USA/ALASKA"/>
    <s v="SSC/USN (NASA)"/>
    <n v="65.117900000000006"/>
    <n v="-147.43350000000001"/>
    <n v="0.51900000000000002"/>
    <m/>
    <n v="11"/>
    <m/>
    <m/>
    <m/>
    <m/>
    <m/>
    <x v="1"/>
  </r>
  <r>
    <s v="PF-1"/>
    <s v="PF1 (NASA/Datalynx)"/>
    <s v="Poker Flat, Alaska"/>
    <s v="USA/ALASKA"/>
    <s v="SSC/USN (NASA)"/>
    <n v="65.117800000000003"/>
    <n v="-147.43119999999999"/>
    <n v="0.51500000000000001"/>
    <s v=" "/>
    <n v="7.3"/>
    <m/>
    <m/>
    <m/>
    <m/>
    <m/>
    <x v="1"/>
  </r>
  <r>
    <s v="SPO2"/>
    <s v="USHI02 (NASA/USN), SPH-2(ESA)"/>
    <s v="South Point, Hawaii"/>
    <s v="USA/HAWAII"/>
    <s v="SSC/USN (NASA)"/>
    <n v="19.1036"/>
    <n v="-155.66300000000001"/>
    <m/>
    <n v="5"/>
    <n v="13"/>
    <n v="58.5"/>
    <n v="302"/>
    <s v="App. 7"/>
    <m/>
    <m/>
    <x v="1"/>
  </r>
  <r>
    <s v="SPO1"/>
    <s v="USHI01 &amp; HWIS (NASA/USN), SPH-1(ESA)"/>
    <s v="South Point, Hawaii"/>
    <s v="USA/HAWAII"/>
    <s v="SSC/USN (NASA)"/>
    <n v="19.1036"/>
    <n v="-155.66300000000001"/>
    <m/>
    <n v="5"/>
    <n v="13"/>
    <n v="58.5"/>
    <n v="302"/>
    <s v="App. 7"/>
    <m/>
    <m/>
    <x v="1"/>
  </r>
  <r>
    <s v="MAU1"/>
    <m/>
    <s v="Maui, Hawaii"/>
    <s v="USA/HAWAII"/>
    <s v=" "/>
    <n v="21.1"/>
    <n v="-157"/>
    <m/>
    <m/>
    <m/>
    <m/>
    <m/>
    <m/>
    <m/>
    <m/>
    <x v="1"/>
  </r>
  <r>
    <s v="UPR"/>
    <m/>
    <s v="Mayaguez, Puerto Rico"/>
    <s v="USA/PTO RICO"/>
    <s v="UNIV. PUERTO RICO"/>
    <n v="18.21"/>
    <n v="-67.14"/>
    <m/>
    <m/>
    <m/>
    <n v="55"/>
    <n v="185"/>
    <m/>
    <m/>
    <m/>
    <x v="1"/>
  </r>
  <r>
    <s v="VTN"/>
    <m/>
    <s v="Vietnam"/>
    <s v="VIETNAM"/>
    <s v=" "/>
    <n v="21.05"/>
    <n v="105.75"/>
    <m/>
    <m/>
    <m/>
    <n v="50.9"/>
    <n v="109"/>
    <m/>
    <m/>
    <m/>
    <x v="1"/>
  </r>
  <r>
    <m/>
    <m/>
    <s v="McMurdo Station(USA)"/>
    <s v="Antarctica"/>
    <s v="NASA and NSF"/>
    <n v="-77"/>
    <n v="166"/>
    <m/>
    <m/>
    <m/>
    <m/>
    <m/>
    <m/>
    <m/>
    <m/>
    <x v="2"/>
  </r>
  <r>
    <m/>
    <m/>
    <s v="McMurdo Station(USA)"/>
    <s v="Antarctica"/>
    <s v="USA"/>
    <n v="-77.900000000000006"/>
    <n v="166.5"/>
    <m/>
    <m/>
    <m/>
    <m/>
    <m/>
    <m/>
    <m/>
    <m/>
    <x v="2"/>
  </r>
  <r>
    <m/>
    <s v="COR1"/>
    <s v="Cordoba"/>
    <s v="Argentina"/>
    <s v="CONAE"/>
    <n v="-31.4"/>
    <n v="-64.183000000000007"/>
    <m/>
    <m/>
    <m/>
    <m/>
    <m/>
    <m/>
    <m/>
    <m/>
    <x v="2"/>
  </r>
  <r>
    <m/>
    <m/>
    <s v="Castelar, Buenos Aires"/>
    <s v="Argentina"/>
    <s v="INTA"/>
    <n v="-34.607999999999997"/>
    <n v="-58.67"/>
    <m/>
    <m/>
    <m/>
    <m/>
    <m/>
    <m/>
    <m/>
    <m/>
    <x v="2"/>
  </r>
  <r>
    <m/>
    <s v=" "/>
    <s v="Hobart, Tasmania"/>
    <s v="Australia"/>
    <s v="CSIRO Marine &amp; Atmos."/>
    <n v="-42.917000000000002"/>
    <n v="147.333"/>
    <m/>
    <m/>
    <m/>
    <m/>
    <m/>
    <m/>
    <m/>
    <m/>
    <x v="2"/>
  </r>
  <r>
    <m/>
    <s v="ASP"/>
    <s v="Alice Springs"/>
    <s v="Australia"/>
    <s v="Geoscience Australia-NEO"/>
    <n v="-23.7"/>
    <n v="133.88300000000001"/>
    <m/>
    <m/>
    <m/>
    <m/>
    <m/>
    <m/>
    <m/>
    <m/>
    <x v="2"/>
  </r>
  <r>
    <m/>
    <m/>
    <s v="Darwin"/>
    <s v="Australia"/>
    <s v="Australian Bur. Met."/>
    <n v="-12"/>
    <n v="132"/>
    <m/>
    <m/>
    <m/>
    <m/>
    <m/>
    <m/>
    <m/>
    <m/>
    <x v="2"/>
  </r>
  <r>
    <m/>
    <m/>
    <s v="Hobart, Tasmania"/>
    <s v="Australia"/>
    <s v="TERSS Consortium"/>
    <n v="-42.923999999999999"/>
    <n v="147.422"/>
    <m/>
    <m/>
    <m/>
    <m/>
    <m/>
    <m/>
    <m/>
    <m/>
    <x v="2"/>
  </r>
  <r>
    <m/>
    <m/>
    <s v="Mawson Lakes"/>
    <s v="Australia"/>
    <s v="U. South Australia"/>
    <n v="-34.816000000000003"/>
    <n v="138.61600000000001"/>
    <m/>
    <m/>
    <m/>
    <m/>
    <m/>
    <m/>
    <m/>
    <m/>
    <x v="2"/>
  </r>
  <r>
    <m/>
    <m/>
    <s v="Perth"/>
    <s v="Australia"/>
    <s v="Australian Bur. Met."/>
    <n v="-31.933"/>
    <n v="115.833"/>
    <m/>
    <m/>
    <m/>
    <m/>
    <m/>
    <m/>
    <m/>
    <m/>
    <x v="2"/>
  </r>
  <r>
    <m/>
    <m/>
    <s v="Townsville, Queensland"/>
    <s v="Australia"/>
    <s v="Australian Inst. Marine Sci."/>
    <n v="-19.27"/>
    <n v="147.05000000000001"/>
    <m/>
    <m/>
    <m/>
    <m/>
    <m/>
    <m/>
    <m/>
    <m/>
    <x v="2"/>
  </r>
  <r>
    <m/>
    <s v=" "/>
    <s v="Minsk"/>
    <s v="Belarus"/>
    <s v="Forest Inventory Ent."/>
    <n v="53.52"/>
    <n v="27.3"/>
    <m/>
    <m/>
    <m/>
    <m/>
    <m/>
    <m/>
    <m/>
    <m/>
    <x v="2"/>
  </r>
  <r>
    <m/>
    <m/>
    <s v="Cuiaba"/>
    <s v="Brazil"/>
    <s v="INPE"/>
    <n v="-15.555"/>
    <n v="-56.07"/>
    <m/>
    <m/>
    <m/>
    <m/>
    <m/>
    <m/>
    <m/>
    <m/>
    <x v="2"/>
  </r>
  <r>
    <m/>
    <m/>
    <s v="Edmonton"/>
    <s v="Canada"/>
    <s v="Environment Canada"/>
    <n v="53.320999999999998"/>
    <n v="-113.25"/>
    <m/>
    <m/>
    <m/>
    <m/>
    <m/>
    <m/>
    <m/>
    <m/>
    <x v="2"/>
  </r>
  <r>
    <m/>
    <m/>
    <s v="Santiago Satellite Station"/>
    <s v="Chile"/>
    <s v="GSFC-DRO"/>
    <n v="-33.130000000000003"/>
    <n v="-70.667000000000002"/>
    <m/>
    <m/>
    <m/>
    <m/>
    <m/>
    <m/>
    <m/>
    <m/>
    <x v="2"/>
  </r>
  <r>
    <m/>
    <m/>
    <s v="Santiago"/>
    <s v="Chile"/>
    <s v="Dir. Met. de Chile"/>
    <n v="-33.28"/>
    <n v="-70.45"/>
    <m/>
    <m/>
    <m/>
    <m/>
    <m/>
    <m/>
    <m/>
    <m/>
    <x v="2"/>
  </r>
  <r>
    <m/>
    <s v="BEJ1"/>
    <s v="Beijing"/>
    <s v="China"/>
    <s v="Inst. R S for Applic."/>
    <n v="39.9"/>
    <n v="116.413"/>
    <m/>
    <m/>
    <m/>
    <m/>
    <m/>
    <m/>
    <m/>
    <m/>
    <x v="2"/>
  </r>
  <r>
    <m/>
    <s v="CMA1"/>
    <s v="Beijing"/>
    <s v="China"/>
    <s v="DOT, CMA; CEODE"/>
    <n v="40.049999999999997"/>
    <n v="116.27500000000001"/>
    <m/>
    <m/>
    <m/>
    <m/>
    <m/>
    <m/>
    <m/>
    <m/>
    <x v="2"/>
  </r>
  <r>
    <m/>
    <m/>
    <s v="Beijing, Chauyang Dist."/>
    <s v="China"/>
    <s v="Chinese Acad of Sci."/>
    <n v="40.002000000000002"/>
    <n v="116.389"/>
    <m/>
    <m/>
    <m/>
    <m/>
    <m/>
    <m/>
    <m/>
    <m/>
    <x v="2"/>
  </r>
  <r>
    <m/>
    <m/>
    <s v="Beijing, Huazhong U."/>
    <s v="China"/>
    <s v="Huazhong U."/>
    <n v="30.31"/>
    <n v="114.16"/>
    <m/>
    <m/>
    <m/>
    <m/>
    <m/>
    <m/>
    <m/>
    <m/>
    <x v="2"/>
  </r>
  <r>
    <m/>
    <m/>
    <s v="Guangzhou, Guangdong"/>
    <s v="China"/>
    <s v="Satellite Station"/>
    <n v="23"/>
    <n v="113"/>
    <m/>
    <m/>
    <m/>
    <m/>
    <m/>
    <m/>
    <m/>
    <m/>
    <x v="2"/>
  </r>
  <r>
    <m/>
    <m/>
    <s v="Laza, Tibet"/>
    <s v="China"/>
    <s v="Dept Obs &amp; Telecom, CMA"/>
    <n v="29.6"/>
    <n v="90.9"/>
    <m/>
    <m/>
    <m/>
    <m/>
    <m/>
    <m/>
    <m/>
    <m/>
    <x v="2"/>
  </r>
  <r>
    <m/>
    <m/>
    <s v="Nanjing"/>
    <s v="China"/>
    <s v="Nanjing U."/>
    <n v="32.119999999999997"/>
    <n v="118.42"/>
    <m/>
    <m/>
    <m/>
    <m/>
    <m/>
    <m/>
    <m/>
    <m/>
    <x v="2"/>
  </r>
  <r>
    <m/>
    <m/>
    <s v="Wuhan"/>
    <s v="China"/>
    <s v="Sch. of Info Eng. on R. S."/>
    <n v="30"/>
    <n v="114"/>
    <m/>
    <m/>
    <m/>
    <m/>
    <m/>
    <m/>
    <m/>
    <m/>
    <x v="2"/>
  </r>
  <r>
    <m/>
    <m/>
    <s v="Exeter, Devon"/>
    <s v="England"/>
    <s v="Met. Office"/>
    <n v="50.725999999999999"/>
    <n v="-3.746"/>
    <m/>
    <m/>
    <m/>
    <m/>
    <m/>
    <m/>
    <m/>
    <m/>
    <x v="2"/>
  </r>
  <r>
    <m/>
    <m/>
    <s v="Yelverton, Devon"/>
    <s v="England"/>
    <s v="Dartcom"/>
    <n v="50.57"/>
    <n v="-3.94"/>
    <m/>
    <m/>
    <m/>
    <m/>
    <m/>
    <m/>
    <m/>
    <m/>
    <x v="2"/>
  </r>
  <r>
    <m/>
    <m/>
    <s v="Sodankyla"/>
    <s v="Finland"/>
    <s v="Finnish Met. Inst."/>
    <n v="67.367999999999995"/>
    <n v="26.632999999999999"/>
    <m/>
    <m/>
    <m/>
    <m/>
    <m/>
    <m/>
    <m/>
    <m/>
    <x v="2"/>
  </r>
  <r>
    <m/>
    <m/>
    <s v="Lannion Cedex"/>
    <s v="France"/>
    <s v="METEO-France"/>
    <n v="48.732999999999997"/>
    <n v="3.4670000000000001"/>
    <m/>
    <m/>
    <m/>
    <m/>
    <m/>
    <m/>
    <m/>
    <m/>
    <x v="2"/>
  </r>
  <r>
    <m/>
    <m/>
    <s v="Oberpfaffenhofen"/>
    <s v="Germany"/>
    <s v="ESA, DLR"/>
    <n v="48.067"/>
    <n v="11.266999999999999"/>
    <m/>
    <m/>
    <m/>
    <m/>
    <m/>
    <m/>
    <m/>
    <m/>
    <x v="2"/>
  </r>
  <r>
    <m/>
    <m/>
    <s v="Marburg, Hessen"/>
    <s v="Germany"/>
    <s v="U. Marburg"/>
    <n v="50.49"/>
    <n v="8.4700000000000006"/>
    <m/>
    <m/>
    <m/>
    <m/>
    <m/>
    <m/>
    <m/>
    <m/>
    <x v="2"/>
  </r>
  <r>
    <m/>
    <m/>
    <s v="Oberpfaffenhofen"/>
    <s v="Germany"/>
    <s v="ESA, DLR"/>
    <n v="48.067"/>
    <n v="11.266999999999999"/>
    <m/>
    <m/>
    <m/>
    <m/>
    <m/>
    <m/>
    <m/>
    <m/>
    <x v="2"/>
  </r>
  <r>
    <m/>
    <m/>
    <s v="Traben-Trarbach"/>
    <s v="Germany"/>
    <s v="BGIO"/>
    <n v="49.97"/>
    <n v="7.12"/>
    <m/>
    <m/>
    <m/>
    <m/>
    <m/>
    <m/>
    <m/>
    <m/>
    <x v="2"/>
  </r>
  <r>
    <m/>
    <m/>
    <s v="Budapest"/>
    <s v="Hungary"/>
    <s v="Eotvos Lorand U."/>
    <n v="47.475000000000001"/>
    <n v="19.062000000000001"/>
    <m/>
    <m/>
    <m/>
    <m/>
    <m/>
    <m/>
    <m/>
    <m/>
    <x v="2"/>
  </r>
  <r>
    <m/>
    <m/>
    <s v="Ahmedabad"/>
    <s v="India"/>
    <s v="Space App. Centre"/>
    <n v="23.033000000000001"/>
    <n v="72.617000000000004"/>
    <m/>
    <m/>
    <m/>
    <m/>
    <m/>
    <m/>
    <m/>
    <m/>
    <x v="2"/>
  </r>
  <r>
    <m/>
    <m/>
    <s v="Shiraz"/>
    <s v="Iran"/>
    <s v="Iran Met. Org."/>
    <n v="29.32"/>
    <n v="52.35"/>
    <m/>
    <m/>
    <m/>
    <m/>
    <m/>
    <m/>
    <m/>
    <m/>
    <x v="2"/>
  </r>
  <r>
    <m/>
    <m/>
    <s v="Tehran"/>
    <s v="Iran"/>
    <s v="Iran Space Agency"/>
    <n v="35.780999999999999"/>
    <n v="51.377000000000002"/>
    <m/>
    <m/>
    <m/>
    <m/>
    <m/>
    <m/>
    <m/>
    <m/>
    <x v="2"/>
  </r>
  <r>
    <m/>
    <s v=" "/>
    <s v="Matera"/>
    <s v="Italy"/>
    <s v="ESA"/>
    <n v="40.65"/>
    <n v="16.7"/>
    <m/>
    <m/>
    <m/>
    <m/>
    <m/>
    <m/>
    <m/>
    <m/>
    <x v="2"/>
  </r>
  <r>
    <m/>
    <m/>
    <s v="Benevento [ * ]"/>
    <s v="Italy"/>
    <s v="MARSec"/>
    <n v="41.116999999999997"/>
    <n v="14.797000000000001"/>
    <m/>
    <m/>
    <m/>
    <m/>
    <m/>
    <m/>
    <m/>
    <m/>
    <x v="2"/>
  </r>
  <r>
    <m/>
    <m/>
    <s v="Caglari, Sardinia"/>
    <s v="Italy"/>
    <s v="U. of Cagliari"/>
    <n v="39.130000000000003"/>
    <n v="9.1"/>
    <m/>
    <m/>
    <m/>
    <m/>
    <m/>
    <m/>
    <m/>
    <m/>
    <x v="2"/>
  </r>
  <r>
    <m/>
    <m/>
    <s v="Renon (Bolzano)"/>
    <s v="Italy"/>
    <s v="EURAC Research"/>
    <n v="46.369"/>
    <n v="11.276"/>
    <m/>
    <m/>
    <m/>
    <m/>
    <m/>
    <m/>
    <m/>
    <m/>
    <x v="2"/>
  </r>
  <r>
    <m/>
    <m/>
    <s v="Salerno"/>
    <s v="Italy"/>
    <s v="Salerno U."/>
    <n v="40.46"/>
    <n v="14.47"/>
    <m/>
    <m/>
    <m/>
    <m/>
    <m/>
    <m/>
    <m/>
    <m/>
    <x v="2"/>
  </r>
  <r>
    <m/>
    <m/>
    <s v="Sardinia Island"/>
    <s v="Italy"/>
    <s v="Informatica per il Territorio"/>
    <n v="40"/>
    <n v="9"/>
    <m/>
    <m/>
    <m/>
    <m/>
    <m/>
    <m/>
    <m/>
    <m/>
    <x v="2"/>
  </r>
  <r>
    <m/>
    <m/>
    <s v="South Tyrol"/>
    <s v="Italy"/>
    <s v="EURAC"/>
    <n v="46.36"/>
    <n v="11.27"/>
    <m/>
    <m/>
    <m/>
    <m/>
    <m/>
    <m/>
    <m/>
    <m/>
    <x v="2"/>
  </r>
  <r>
    <m/>
    <m/>
    <s v="Tito Scalo"/>
    <s v="Italy"/>
    <s v="IMAA-CNR"/>
    <n v="40.600999999999999"/>
    <n v="15.724"/>
    <m/>
    <m/>
    <m/>
    <m/>
    <m/>
    <m/>
    <m/>
    <m/>
    <x v="2"/>
  </r>
  <r>
    <m/>
    <s v="KUM"/>
    <s v="Kumamoto"/>
    <s v="Japan"/>
    <s v="U. Japan"/>
    <n v="32.799999999999997"/>
    <n v="130.71700000000001"/>
    <m/>
    <m/>
    <m/>
    <m/>
    <m/>
    <m/>
    <m/>
    <m/>
    <x v="2"/>
  </r>
  <r>
    <m/>
    <m/>
    <s v="Abashiri"/>
    <s v="Japan"/>
    <s v="Tokyo U. in Hokkaido"/>
    <n v="43.968000000000004"/>
    <n v="144.233"/>
    <m/>
    <m/>
    <m/>
    <m/>
    <m/>
    <m/>
    <m/>
    <m/>
    <x v="2"/>
  </r>
  <r>
    <m/>
    <m/>
    <s v="Awara, Fukui"/>
    <s v="Japan"/>
    <s v="Fukui U. of Tech."/>
    <n v="36.264000000000003"/>
    <n v="136.23500000000001"/>
    <m/>
    <m/>
    <m/>
    <m/>
    <m/>
    <m/>
    <m/>
    <m/>
    <x v="2"/>
  </r>
  <r>
    <m/>
    <m/>
    <s v="Hakodate"/>
    <s v="Japan"/>
    <s v="Hokkaido U."/>
    <n v="41.808999999999997"/>
    <n v="140.71799999999999"/>
    <m/>
    <m/>
    <m/>
    <m/>
    <m/>
    <m/>
    <m/>
    <m/>
    <x v="2"/>
  </r>
  <r>
    <m/>
    <m/>
    <s v="Hiroshima"/>
    <s v="Japan"/>
    <s v="Hiroshima Inst. Tech."/>
    <n v="34.4"/>
    <n v="132.44999999999999"/>
    <m/>
    <m/>
    <m/>
    <m/>
    <m/>
    <m/>
    <m/>
    <m/>
    <x v="2"/>
  </r>
  <r>
    <m/>
    <m/>
    <s v="Miyakojima"/>
    <s v="Japan"/>
    <s v="Tokyo U in Miyakojima"/>
    <n v="24.765000000000001"/>
    <n v="125.396"/>
    <m/>
    <m/>
    <m/>
    <m/>
    <m/>
    <m/>
    <m/>
    <m/>
    <x v="2"/>
  </r>
  <r>
    <m/>
    <m/>
    <s v="Saga"/>
    <s v="Japan"/>
    <s v="[Saga U.]"/>
    <n v="33.25"/>
    <n v="130.29"/>
    <m/>
    <m/>
    <m/>
    <m/>
    <m/>
    <m/>
    <m/>
    <m/>
    <x v="2"/>
  </r>
  <r>
    <m/>
    <m/>
    <s v="Tokyo"/>
    <s v="Japan"/>
    <s v="Inst. of Ind Sci., U. Tokyo"/>
    <n v="35.659999999999997"/>
    <n v="139.68"/>
    <m/>
    <m/>
    <m/>
    <m/>
    <m/>
    <m/>
    <m/>
    <m/>
    <x v="2"/>
  </r>
  <r>
    <m/>
    <m/>
    <s v="Tottora"/>
    <s v="Japan"/>
    <s v="ALRC-Tottori U."/>
    <n v="35.500999999999998"/>
    <n v="134.23500000000001"/>
    <m/>
    <m/>
    <m/>
    <m/>
    <m/>
    <m/>
    <m/>
    <m/>
    <x v="2"/>
  </r>
  <r>
    <m/>
    <m/>
    <s v="Alma-Ata"/>
    <s v="Kazakhstan"/>
    <s v="Space Resarch Inst."/>
    <n v="43.13"/>
    <n v="76.55"/>
    <m/>
    <m/>
    <m/>
    <m/>
    <m/>
    <m/>
    <m/>
    <m/>
    <x v="2"/>
  </r>
  <r>
    <m/>
    <m/>
    <s v="Astana"/>
    <s v="Kazakhstan"/>
    <s v="Space Monitoring Center"/>
    <n v="51.1"/>
    <n v="71.28"/>
    <m/>
    <m/>
    <m/>
    <m/>
    <m/>
    <m/>
    <m/>
    <m/>
    <x v="2"/>
  </r>
  <r>
    <m/>
    <m/>
    <s v="Atyrau"/>
    <s v="Kazakhstan"/>
    <s v="JSC Kazgeocosmos"/>
    <n v="47.36"/>
    <n v="51.79"/>
    <m/>
    <m/>
    <m/>
    <m/>
    <m/>
    <m/>
    <m/>
    <m/>
    <x v="2"/>
  </r>
  <r>
    <m/>
    <s v=" "/>
    <s v="Malindi"/>
    <s v="Kenya"/>
    <s v="U. Rome, Italy"/>
    <n v="-3.13"/>
    <n v="40.700000000000003"/>
    <m/>
    <m/>
    <m/>
    <m/>
    <m/>
    <m/>
    <m/>
    <m/>
    <x v="2"/>
  </r>
  <r>
    <m/>
    <m/>
    <s v="Kuwait"/>
    <s v="Kuwait"/>
    <s v="ROPME"/>
    <n v="29.195"/>
    <n v="48.024000000000001"/>
    <m/>
    <m/>
    <m/>
    <m/>
    <m/>
    <m/>
    <m/>
    <m/>
    <x v="2"/>
  </r>
  <r>
    <m/>
    <m/>
    <s v="Guaymas, Sonora"/>
    <s v="Mexico"/>
    <s v="ITG"/>
    <n v="27.59"/>
    <n v="-110.59"/>
    <m/>
    <m/>
    <m/>
    <m/>
    <m/>
    <m/>
    <m/>
    <m/>
    <x v="2"/>
  </r>
  <r>
    <m/>
    <m/>
    <s v="Mexico City"/>
    <s v="Mexico"/>
    <s v="Conabio"/>
    <n v="19.3"/>
    <n v="-99.186000000000007"/>
    <m/>
    <m/>
    <m/>
    <m/>
    <m/>
    <m/>
    <m/>
    <m/>
    <x v="2"/>
  </r>
  <r>
    <m/>
    <m/>
    <s v="Mexico D.F."/>
    <s v="Mexico"/>
    <s v="UNAM Geography Inst."/>
    <n v="19.327999999999999"/>
    <n v="-99.177000000000007"/>
    <m/>
    <m/>
    <m/>
    <m/>
    <m/>
    <m/>
    <m/>
    <m/>
    <x v="2"/>
  </r>
  <r>
    <m/>
    <m/>
    <s v="Rabat"/>
    <s v="Morocco"/>
    <s v="CRERS"/>
    <n v="34.020000000000003"/>
    <n v="6.83"/>
    <m/>
    <m/>
    <m/>
    <m/>
    <m/>
    <m/>
    <m/>
    <m/>
    <x v="2"/>
  </r>
  <r>
    <m/>
    <m/>
    <s v="Lauder"/>
    <s v="New Zealand"/>
    <s v="NIWA"/>
    <n v="-45.037999999999997"/>
    <n v="169.68100000000001"/>
    <m/>
    <m/>
    <m/>
    <m/>
    <m/>
    <m/>
    <m/>
    <m/>
    <x v="2"/>
  </r>
  <r>
    <m/>
    <s v=" "/>
    <s v="Svalbard (Longyearbyen)"/>
    <s v="Norway"/>
    <s v="Kongsberg Sat. Services"/>
    <n v="78.13"/>
    <n v="15.24"/>
    <m/>
    <m/>
    <m/>
    <m/>
    <m/>
    <m/>
    <m/>
    <m/>
    <x v="2"/>
  </r>
  <r>
    <m/>
    <s v=" "/>
    <s v="Svalbard (Longyearbyen)"/>
    <s v="Norway"/>
    <s v="Kongsberg Sat. Services"/>
    <n v="78.150000000000006"/>
    <n v="15.8"/>
    <m/>
    <m/>
    <m/>
    <m/>
    <m/>
    <m/>
    <m/>
    <m/>
    <x v="2"/>
  </r>
  <r>
    <m/>
    <s v=" "/>
    <s v="Tromso  [Tromsk?]"/>
    <s v="Norway"/>
    <s v="Kongsberg Spacetec AS"/>
    <n v="69.400000000000006"/>
    <n v="18.600000000000001"/>
    <m/>
    <m/>
    <m/>
    <m/>
    <m/>
    <m/>
    <m/>
    <m/>
    <x v="2"/>
  </r>
  <r>
    <m/>
    <m/>
    <s v="Grimstad"/>
    <s v="Norway"/>
    <s v="Kongsberg Sat. Services"/>
    <n v="58.35"/>
    <n v="8.5399999999999991"/>
    <m/>
    <m/>
    <m/>
    <m/>
    <m/>
    <m/>
    <m/>
    <m/>
    <x v="2"/>
  </r>
  <r>
    <m/>
    <s v=" "/>
    <s v="Khabarovsk"/>
    <s v="Russia"/>
    <s v="RFSA"/>
    <n v="48.5"/>
    <n v="135.1"/>
    <m/>
    <m/>
    <m/>
    <m/>
    <m/>
    <m/>
    <m/>
    <m/>
    <x v="2"/>
  </r>
  <r>
    <m/>
    <s v="MOS1"/>
    <s v="Moscow"/>
    <s v="Russia"/>
    <s v="Ministry of Natural"/>
    <n v="55.75"/>
    <n v="37.630000000000003"/>
    <m/>
    <m/>
    <m/>
    <m/>
    <m/>
    <m/>
    <m/>
    <m/>
    <x v="2"/>
  </r>
  <r>
    <m/>
    <m/>
    <s v="Anadyr"/>
    <s v="Russia"/>
    <s v="Dept. of Extraord. Situations"/>
    <n v="64.75"/>
    <n v="177.483"/>
    <m/>
    <m/>
    <m/>
    <m/>
    <m/>
    <m/>
    <m/>
    <m/>
    <x v="2"/>
  </r>
  <r>
    <m/>
    <m/>
    <s v="Astrakhan"/>
    <s v="Russia"/>
    <s v="Research Geo-Info Center"/>
    <n v="46.348999999999997"/>
    <n v="48.048999999999999"/>
    <m/>
    <m/>
    <m/>
    <m/>
    <m/>
    <m/>
    <m/>
    <m/>
    <x v="2"/>
  </r>
  <r>
    <m/>
    <m/>
    <s v="Barnaul, Altai Reg."/>
    <s v="Russia"/>
    <s v="Altai State U."/>
    <n v="53.366999999999997"/>
    <n v="83.75"/>
    <m/>
    <m/>
    <m/>
    <m/>
    <m/>
    <m/>
    <m/>
    <m/>
    <x v="2"/>
  </r>
  <r>
    <m/>
    <m/>
    <s v="Belgorod"/>
    <s v="Russia"/>
    <s v="Belgorod State U."/>
    <n v="50.613"/>
    <n v="36.587000000000003"/>
    <m/>
    <m/>
    <m/>
    <m/>
    <m/>
    <m/>
    <m/>
    <m/>
    <x v="2"/>
  </r>
  <r>
    <m/>
    <m/>
    <s v="Chita"/>
    <s v="Russia"/>
    <s v="Chita Regional Info"/>
    <n v="52.02"/>
    <n v="113.3"/>
    <m/>
    <m/>
    <m/>
    <m/>
    <m/>
    <m/>
    <m/>
    <m/>
    <x v="2"/>
  </r>
  <r>
    <m/>
    <m/>
    <s v="Ekaterinburg"/>
    <s v="Russia"/>
    <s v="Ural Inf. &amp; Computing Cntr"/>
    <n v="56.85"/>
    <n v="60.6"/>
    <m/>
    <m/>
    <m/>
    <m/>
    <m/>
    <m/>
    <m/>
    <m/>
    <x v="2"/>
  </r>
  <r>
    <m/>
    <m/>
    <s v="Elista"/>
    <s v="Russia"/>
    <s v="Cntr for Integrated Monitor"/>
    <n v="46.308"/>
    <n v="44.256"/>
    <m/>
    <m/>
    <m/>
    <m/>
    <m/>
    <m/>
    <m/>
    <m/>
    <x v="2"/>
  </r>
  <r>
    <m/>
    <m/>
    <s v="Gelendzhik"/>
    <s v="Russia"/>
    <s v="Yuzhmorgeo Enterprise"/>
    <n v="44.332000000000001"/>
    <n v="38.036000000000001"/>
    <m/>
    <m/>
    <m/>
    <m/>
    <m/>
    <m/>
    <m/>
    <m/>
    <x v="2"/>
  </r>
  <r>
    <m/>
    <m/>
    <s v="Irkutsk"/>
    <s v="Russia"/>
    <s v="Baikal IRK"/>
    <n v="52.267000000000003"/>
    <n v="104.333"/>
    <m/>
    <m/>
    <m/>
    <m/>
    <m/>
    <m/>
    <m/>
    <m/>
    <x v="2"/>
  </r>
  <r>
    <m/>
    <m/>
    <s v="Irkutsk"/>
    <s v="Russia"/>
    <s v="SCANEX"/>
    <n v="52"/>
    <n v="104"/>
    <m/>
    <m/>
    <m/>
    <m/>
    <m/>
    <m/>
    <m/>
    <m/>
    <x v="2"/>
  </r>
  <r>
    <m/>
    <m/>
    <s v="Krasnoyarsk"/>
    <s v="Russia"/>
    <s v="Siberian Reg. Center"/>
    <n v="56.01"/>
    <n v="92.792000000000002"/>
    <m/>
    <m/>
    <m/>
    <m/>
    <m/>
    <m/>
    <m/>
    <m/>
    <x v="2"/>
  </r>
  <r>
    <m/>
    <m/>
    <s v="Moscow [ * ]"/>
    <s v="Russia"/>
    <s v="Inst. of Geodesy; SCANEX"/>
    <n v="55.75"/>
    <n v="37.582999999999998"/>
    <m/>
    <m/>
    <m/>
    <m/>
    <m/>
    <m/>
    <m/>
    <m/>
    <x v="2"/>
  </r>
  <r>
    <m/>
    <m/>
    <s v="Nizhny Novgorod"/>
    <s v="Russia"/>
    <s v="Nizhny Novgorod State U."/>
    <n v="56.19"/>
    <n v="43.59"/>
    <m/>
    <m/>
    <m/>
    <m/>
    <m/>
    <m/>
    <m/>
    <m/>
    <x v="2"/>
  </r>
  <r>
    <m/>
    <m/>
    <s v="Rostov on Don"/>
    <s v="Russia"/>
    <s v="Info &amp; Analytical Center"/>
    <n v="47.22"/>
    <n v="39.72"/>
    <m/>
    <m/>
    <m/>
    <m/>
    <m/>
    <m/>
    <m/>
    <m/>
    <x v="2"/>
  </r>
  <r>
    <m/>
    <m/>
    <s v="Salekhard"/>
    <s v="Russia"/>
    <s v="Ecology of Yamal Entrprise"/>
    <n v="66.55"/>
    <n v="66.667000000000002"/>
    <m/>
    <m/>
    <m/>
    <m/>
    <m/>
    <m/>
    <m/>
    <m/>
    <x v="2"/>
  </r>
  <r>
    <m/>
    <m/>
    <s v="Sarov"/>
    <s v="Russia"/>
    <s v="Inst. of Exp. Physics"/>
    <n v="54.932000000000002"/>
    <n v="43.329000000000001"/>
    <m/>
    <m/>
    <m/>
    <m/>
    <m/>
    <m/>
    <m/>
    <m/>
    <x v="2"/>
  </r>
  <r>
    <m/>
    <m/>
    <s v="St. Petersburg"/>
    <s v="Russia"/>
    <s v="Arctic/Antarctic Res. Inst."/>
    <n v="59.94"/>
    <n v="30.23"/>
    <m/>
    <m/>
    <m/>
    <m/>
    <m/>
    <m/>
    <m/>
    <m/>
    <x v="2"/>
  </r>
  <r>
    <m/>
    <m/>
    <s v="Vologda"/>
    <s v="Russia"/>
    <s v="EMERCOM"/>
    <n v="59.12"/>
    <n v="39.520000000000003"/>
    <m/>
    <m/>
    <m/>
    <m/>
    <m/>
    <m/>
    <m/>
    <m/>
    <x v="2"/>
  </r>
  <r>
    <m/>
    <m/>
    <s v="Yakutsk"/>
    <s v="Russia"/>
    <s v="Min. of Natural Resources"/>
    <n v="62"/>
    <n v="129.667"/>
    <m/>
    <m/>
    <m/>
    <m/>
    <m/>
    <m/>
    <m/>
    <m/>
    <x v="2"/>
  </r>
  <r>
    <m/>
    <m/>
    <s v="Dundee"/>
    <s v="Scotland"/>
    <s v="U. of Dundee"/>
    <n v="56.48"/>
    <n v="-3.0310000000000001"/>
    <m/>
    <m/>
    <m/>
    <m/>
    <m/>
    <m/>
    <m/>
    <m/>
    <x v="2"/>
  </r>
  <r>
    <m/>
    <m/>
    <s v="Singapore"/>
    <s v="Singapore"/>
    <s v="U. of Singapore"/>
    <n v="1.2929999999999999"/>
    <n v="103.85599999999999"/>
    <m/>
    <m/>
    <m/>
    <m/>
    <m/>
    <m/>
    <m/>
    <m/>
    <x v="2"/>
  </r>
  <r>
    <m/>
    <m/>
    <s v="Pretoria"/>
    <s v="South Africa"/>
    <s v="CSIR-Meraka Inst."/>
    <n v="-25.45"/>
    <n v="28.16"/>
    <m/>
    <m/>
    <m/>
    <m/>
    <m/>
    <m/>
    <m/>
    <m/>
    <x v="2"/>
  </r>
  <r>
    <m/>
    <m/>
    <s v="Busan"/>
    <s v="South Korea"/>
    <s v="Fisheries Res &amp; Dev Inst."/>
    <n v="35.11"/>
    <n v="129.13"/>
    <m/>
    <m/>
    <m/>
    <m/>
    <m/>
    <m/>
    <m/>
    <m/>
    <x v="2"/>
  </r>
  <r>
    <m/>
    <m/>
    <s v="Daejeon"/>
    <s v="South Korea"/>
    <s v="Kor. Aerosp. Res. Inst.(KARI)"/>
    <n v="36.22"/>
    <n v="127.21"/>
    <m/>
    <m/>
    <m/>
    <m/>
    <m/>
    <m/>
    <m/>
    <m/>
    <x v="2"/>
  </r>
  <r>
    <m/>
    <s v=" "/>
    <s v="Maspalomas"/>
    <s v="Spain"/>
    <s v="ESA; MPS"/>
    <n v="27.75"/>
    <n v="-15.567"/>
    <m/>
    <m/>
    <m/>
    <m/>
    <m/>
    <m/>
    <m/>
    <m/>
    <x v="2"/>
  </r>
  <r>
    <m/>
    <m/>
    <s v="Valladolid"/>
    <s v="Spain"/>
    <s v="U. of Valladoid"/>
    <n v="41.65"/>
    <n v="-4.7169999999999996"/>
    <m/>
    <m/>
    <m/>
    <s v=" "/>
    <s v=" "/>
    <m/>
    <m/>
    <m/>
    <x v="2"/>
  </r>
  <r>
    <m/>
    <s v=" "/>
    <s v="Kiruna-Esrange"/>
    <s v="Sweden"/>
    <s v="ESA EO Payload Data Fac."/>
    <n v="67.849999999999994"/>
    <n v="21.216999999999999"/>
    <m/>
    <m/>
    <m/>
    <m/>
    <m/>
    <m/>
    <m/>
    <m/>
    <x v="2"/>
  </r>
  <r>
    <m/>
    <m/>
    <s v="Karlstad"/>
    <s v="Sweden"/>
    <s v="U. of Karlstad"/>
    <n v="59.366999999999997"/>
    <n v="13.5"/>
    <m/>
    <m/>
    <m/>
    <m/>
    <m/>
    <m/>
    <m/>
    <m/>
    <x v="2"/>
  </r>
  <r>
    <m/>
    <m/>
    <s v="Chung-Li"/>
    <s v="Taiwan"/>
    <s v="National Central U."/>
    <n v="24.966999999999999"/>
    <n v="121.18300000000001"/>
    <m/>
    <m/>
    <m/>
    <m/>
    <m/>
    <m/>
    <m/>
    <m/>
    <x v="2"/>
  </r>
  <r>
    <m/>
    <m/>
    <s v="Taipei"/>
    <s v="Taiwan"/>
    <s v="Central Weather Bureau"/>
    <n v="25.03"/>
    <n v="121.52"/>
    <m/>
    <m/>
    <m/>
    <m/>
    <m/>
    <m/>
    <m/>
    <m/>
    <x v="2"/>
  </r>
  <r>
    <m/>
    <s v=" "/>
    <s v="Bangkok"/>
    <s v="Thailand"/>
    <s v="GISTDA"/>
    <n v="13.73"/>
    <n v="100.79"/>
    <m/>
    <m/>
    <m/>
    <m/>
    <m/>
    <m/>
    <m/>
    <m/>
    <x v="2"/>
  </r>
  <r>
    <m/>
    <m/>
    <s v="Pathumthani"/>
    <s v="Thailand"/>
    <s v="Asian Inst. of Tech."/>
    <n v="14.045"/>
    <n v="100.36499999999999"/>
    <m/>
    <m/>
    <m/>
    <m/>
    <m/>
    <m/>
    <m/>
    <m/>
    <x v="2"/>
  </r>
  <r>
    <m/>
    <m/>
    <s v="Chaguaramas"/>
    <s v="Trinidad&amp;Tob."/>
    <s v="Inst. of Marine Affairs"/>
    <n v="10.689"/>
    <n v="-61.616"/>
    <m/>
    <m/>
    <m/>
    <m/>
    <m/>
    <m/>
    <m/>
    <m/>
    <x v="2"/>
  </r>
  <r>
    <m/>
    <m/>
    <s v="Dubai"/>
    <s v="UAE"/>
    <s v="Global Scan Tech."/>
    <n v="25.27"/>
    <n v="55.31"/>
    <m/>
    <m/>
    <m/>
    <m/>
    <m/>
    <m/>
    <m/>
    <m/>
    <x v="2"/>
  </r>
  <r>
    <m/>
    <s v=" "/>
    <s v="Fairbanks, AK-U.Alaska "/>
    <s v="USA"/>
    <s v="Geophys. Inst."/>
    <n v="64.837999999999994"/>
    <n v="-147.71600000000001"/>
    <m/>
    <m/>
    <m/>
    <m/>
    <m/>
    <m/>
    <m/>
    <m/>
    <x v="2"/>
  </r>
  <r>
    <m/>
    <m/>
    <s v="Albuquerque, NM"/>
    <s v="USA"/>
    <s v="U. of New Mexico"/>
    <n v="35.1"/>
    <n v="-106.6"/>
    <m/>
    <m/>
    <m/>
    <m/>
    <m/>
    <m/>
    <m/>
    <m/>
    <x v="2"/>
  </r>
  <r>
    <s v="AK"/>
    <m/>
    <s v="Anchorage, AK"/>
    <s v="USA"/>
    <s v="US weather Service"/>
    <n v="61.218000000000004"/>
    <n v="-149.9"/>
    <m/>
    <m/>
    <m/>
    <m/>
    <m/>
    <m/>
    <m/>
    <m/>
    <x v="2"/>
  </r>
  <r>
    <m/>
    <m/>
    <s v="Austin, TX"/>
    <s v="USA"/>
    <s v="U. Texas"/>
    <n v="30.395"/>
    <n v="-97.734999999999999"/>
    <m/>
    <m/>
    <s v="4.5M, 2.4M, 1.5M"/>
    <m/>
    <m/>
    <m/>
    <m/>
    <m/>
    <x v="2"/>
  </r>
  <r>
    <m/>
    <m/>
    <s v="Baton Rouge, LA"/>
    <s v="USA"/>
    <s v="U. Louisiana"/>
    <n v="30.451000000000001"/>
    <n v="-91.153999999999996"/>
    <m/>
    <m/>
    <m/>
    <m/>
    <m/>
    <m/>
    <m/>
    <m/>
    <x v="2"/>
  </r>
  <r>
    <m/>
    <m/>
    <s v="Corvallis, OR"/>
    <s v="USA"/>
    <s v="Oregon State U."/>
    <n v="44.55"/>
    <n v="-123.25"/>
    <m/>
    <m/>
    <s v="3M"/>
    <m/>
    <m/>
    <m/>
    <m/>
    <m/>
    <x v="2"/>
  </r>
  <r>
    <m/>
    <m/>
    <s v="Greenbelt, MD"/>
    <s v="USA"/>
    <s v="NASA GSFC"/>
    <n v="39.003999999999998"/>
    <n v="-76.876000000000005"/>
    <m/>
    <m/>
    <m/>
    <m/>
    <m/>
    <m/>
    <m/>
    <m/>
    <x v="2"/>
  </r>
  <r>
    <m/>
    <m/>
    <s v="Irvine, TX"/>
    <s v="USA"/>
    <s v="Orbital systems"/>
    <n v="32.878"/>
    <n v="-96.998000000000005"/>
    <m/>
    <m/>
    <s v="2.4m, 3m "/>
    <m/>
    <m/>
    <m/>
    <m/>
    <m/>
    <x v="2"/>
  </r>
  <r>
    <m/>
    <m/>
    <s v="Lillington, NC"/>
    <s v="USA"/>
    <s v="Ocean View Comm."/>
    <n v="35.390999999999998"/>
    <n v="-78.94"/>
    <m/>
    <m/>
    <s v="2.3m"/>
    <m/>
    <m/>
    <m/>
    <m/>
    <m/>
    <x v="2"/>
  </r>
  <r>
    <s v="WI"/>
    <m/>
    <s v="Madison, WI"/>
    <s v="USA"/>
    <s v="U. Wisconsin"/>
    <n v="43.073"/>
    <n v="-89.400999999999996"/>
    <m/>
    <m/>
    <m/>
    <m/>
    <m/>
    <m/>
    <m/>
    <m/>
    <x v="2"/>
  </r>
  <r>
    <m/>
    <m/>
    <s v="Manoa, HA"/>
    <s v="USA"/>
    <s v="U. of Hawaii"/>
    <n v="21.3"/>
    <n v="-157.85"/>
    <m/>
    <m/>
    <m/>
    <m/>
    <m/>
    <m/>
    <m/>
    <m/>
    <x v="2"/>
  </r>
  <r>
    <m/>
    <m/>
    <s v="Mesa, AZ"/>
    <s v="USA"/>
    <s v="Global Imaging"/>
    <n v="33.421999999999997"/>
    <n v="-111.822"/>
    <m/>
    <m/>
    <m/>
    <m/>
    <m/>
    <m/>
    <m/>
    <m/>
    <x v="2"/>
  </r>
  <r>
    <m/>
    <m/>
    <s v="Missoula, Montana[?]"/>
    <s v="USA"/>
    <s v="USDA Forest Service"/>
    <n v="46.872"/>
    <n v="113.99299999999999"/>
    <m/>
    <m/>
    <m/>
    <m/>
    <m/>
    <m/>
    <m/>
    <m/>
    <x v="2"/>
  </r>
  <r>
    <m/>
    <m/>
    <s v="New Brunswick, NJ"/>
    <s v="USA"/>
    <s v="Rutgers U."/>
    <n v="40.29"/>
    <n v="-74.27"/>
    <m/>
    <m/>
    <m/>
    <m/>
    <m/>
    <m/>
    <m/>
    <m/>
    <x v="2"/>
  </r>
  <r>
    <m/>
    <m/>
    <s v="Orange, CA"/>
    <s v="USA"/>
    <s v="Chapman U."/>
    <n v="33.796999999999997"/>
    <n v="-117.85"/>
    <m/>
    <m/>
    <m/>
    <m/>
    <m/>
    <m/>
    <m/>
    <m/>
    <x v="2"/>
  </r>
  <r>
    <m/>
    <m/>
    <s v="Poway, CA"/>
    <s v="USA"/>
    <s v="SeaSpace Corp."/>
    <n v="32.963000000000001"/>
    <n v="-117.035"/>
    <m/>
    <m/>
    <m/>
    <m/>
    <m/>
    <m/>
    <m/>
    <m/>
    <x v="2"/>
  </r>
  <r>
    <s v="FL"/>
    <m/>
    <s v="Saint Petersburg, FL"/>
    <s v="USA"/>
    <s v="U. of South Florida-IMARS"/>
    <n v="27.76"/>
    <n v="-82.63"/>
    <s v="5m"/>
    <m/>
    <s v="2.4m"/>
    <m/>
    <m/>
    <m/>
    <m/>
    <m/>
    <x v="2"/>
  </r>
  <r>
    <m/>
    <m/>
    <s v="Salt Lake City, UT"/>
    <s v="USA"/>
    <s v="USDA RS App. Center"/>
    <n v="40.761000000000003"/>
    <n v="-111.89"/>
    <m/>
    <m/>
    <m/>
    <m/>
    <m/>
    <m/>
    <m/>
    <m/>
    <x v="2"/>
  </r>
  <r>
    <m/>
    <m/>
    <s v="Samsula, FL"/>
    <s v="USA"/>
    <s v="Private"/>
    <n v="29.07"/>
    <n v="-80.06"/>
    <m/>
    <m/>
    <m/>
    <m/>
    <m/>
    <m/>
    <m/>
    <m/>
    <x v="2"/>
  </r>
  <r>
    <m/>
    <m/>
    <s v="Sioux Falls, SD"/>
    <s v="USA"/>
    <s v="USGS, EROS Data Cntr"/>
    <n v="43.55"/>
    <n v="-96.7"/>
    <m/>
    <m/>
    <m/>
    <m/>
    <m/>
    <m/>
    <m/>
    <m/>
    <x v="2"/>
  </r>
  <r>
    <m/>
    <m/>
    <s v="Stennis Space Cntr, MS"/>
    <s v="USA"/>
    <s v="NASA"/>
    <n v="30.367999999999999"/>
    <n v="-89.617000000000004"/>
    <m/>
    <m/>
    <m/>
    <m/>
    <m/>
    <m/>
    <m/>
    <m/>
    <x v="2"/>
  </r>
  <r>
    <m/>
    <m/>
    <s v="Tallahassee, FL"/>
    <s v="USA"/>
    <s v="Florida Emerg. Ops Cntr"/>
    <n v="30.23"/>
    <n v="-84.14"/>
    <m/>
    <m/>
    <m/>
    <m/>
    <m/>
    <m/>
    <m/>
    <m/>
    <x v="2"/>
  </r>
  <r>
    <m/>
    <m/>
    <s v="Hanoi"/>
    <s v="Viet Nam"/>
    <s v="Inst. of Physics"/>
    <n v="21.033000000000001"/>
    <n v="105.85"/>
    <m/>
    <m/>
    <m/>
    <m/>
    <m/>
    <m/>
    <m/>
    <m/>
    <x v="2"/>
  </r>
  <r>
    <s v="HI"/>
    <m/>
    <s v="HONOLULY X/L GROUND STATION"/>
    <s v="USA"/>
    <s v="HAWAII SPACE FLIGHT LAB"/>
    <n v="21.315999999999999"/>
    <n v="-157.887"/>
    <m/>
    <m/>
    <m/>
    <m/>
    <m/>
    <m/>
    <m/>
    <m/>
    <x v="2"/>
  </r>
  <r>
    <s v="CA"/>
    <m/>
    <s v="LA JOLLA"/>
    <s v="USA"/>
    <s v="UNIV. CALIFORNIA?"/>
    <n v="32.866"/>
    <n v="-117.25"/>
    <m/>
    <m/>
    <m/>
    <m/>
    <m/>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199" firstHeaderRow="2" firstDataRow="2" firstDataCol="1"/>
  <pivotFields count="5">
    <pivotField showAll="0"/>
    <pivotField axis="axisRow" dataField="1" showAll="0">
      <items count="1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5"/>
        <item x="36"/>
        <item x="34"/>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t="default"/>
      </items>
    </pivotField>
    <pivotField axis="axisRow" showAll="0">
      <items count="7">
        <item x="0"/>
        <item x="5"/>
        <item x="1"/>
        <item x="4"/>
        <item x="2"/>
        <item x="3"/>
        <item t="default"/>
      </items>
    </pivotField>
    <pivotField showAll="0"/>
    <pivotField showAll="0"/>
  </pivotFields>
  <rowFields count="2">
    <field x="2"/>
    <field x="1"/>
  </rowFields>
  <rowItems count="195">
    <i>
      <x/>
    </i>
    <i r="1">
      <x/>
    </i>
    <i r="1">
      <x v="5"/>
    </i>
    <i r="1">
      <x v="6"/>
    </i>
    <i r="1">
      <x v="8"/>
    </i>
    <i r="1">
      <x v="11"/>
    </i>
    <i r="1">
      <x v="18"/>
    </i>
    <i r="1">
      <x v="19"/>
    </i>
    <i r="1">
      <x v="20"/>
    </i>
    <i r="1">
      <x v="28"/>
    </i>
    <i r="1">
      <x v="30"/>
    </i>
    <i r="1">
      <x v="34"/>
    </i>
    <i r="1">
      <x v="35"/>
    </i>
    <i r="1">
      <x v="37"/>
    </i>
    <i r="1">
      <x v="47"/>
    </i>
    <i r="1">
      <x v="51"/>
    </i>
    <i r="1">
      <x v="52"/>
    </i>
    <i r="1">
      <x v="54"/>
    </i>
    <i r="1">
      <x v="55"/>
    </i>
    <i r="1">
      <x v="56"/>
    </i>
    <i r="1">
      <x v="57"/>
    </i>
    <i r="1">
      <x v="60"/>
    </i>
    <i r="1">
      <x v="61"/>
    </i>
    <i r="1">
      <x v="66"/>
    </i>
    <i r="1">
      <x v="69"/>
    </i>
    <i r="1">
      <x v="70"/>
    </i>
    <i r="1">
      <x v="72"/>
    </i>
    <i r="1">
      <x v="73"/>
    </i>
    <i r="1">
      <x v="74"/>
    </i>
    <i r="1">
      <x v="75"/>
    </i>
    <i r="1">
      <x v="78"/>
    </i>
    <i r="1">
      <x v="86"/>
    </i>
    <i r="1">
      <x v="90"/>
    </i>
    <i r="1">
      <x v="94"/>
    </i>
    <i r="1">
      <x v="103"/>
    </i>
    <i r="1">
      <x v="104"/>
    </i>
    <i r="1">
      <x v="105"/>
    </i>
    <i r="1">
      <x v="106"/>
    </i>
    <i r="1">
      <x v="107"/>
    </i>
    <i r="1">
      <x v="108"/>
    </i>
    <i r="1">
      <x v="111"/>
    </i>
    <i r="1">
      <x v="113"/>
    </i>
    <i r="1">
      <x v="116"/>
    </i>
    <i r="1">
      <x v="118"/>
    </i>
    <i r="1">
      <x v="119"/>
    </i>
    <i r="1">
      <x v="121"/>
    </i>
    <i r="1">
      <x v="124"/>
    </i>
    <i r="1">
      <x v="126"/>
    </i>
    <i r="1">
      <x v="127"/>
    </i>
    <i r="1">
      <x v="129"/>
    </i>
    <i r="1">
      <x v="139"/>
    </i>
    <i r="1">
      <x v="140"/>
    </i>
    <i r="1">
      <x v="148"/>
    </i>
    <i r="1">
      <x v="150"/>
    </i>
    <i r="1">
      <x v="151"/>
    </i>
    <i r="1">
      <x v="152"/>
    </i>
    <i r="1">
      <x v="153"/>
    </i>
    <i r="1">
      <x v="154"/>
    </i>
    <i r="1">
      <x v="158"/>
    </i>
    <i r="1">
      <x v="160"/>
    </i>
    <i r="1">
      <x v="161"/>
    </i>
    <i r="1">
      <x v="162"/>
    </i>
    <i r="1">
      <x v="163"/>
    </i>
    <i r="1">
      <x v="167"/>
    </i>
    <i r="1">
      <x v="168"/>
    </i>
    <i r="1">
      <x v="185"/>
    </i>
    <i>
      <x v="1"/>
    </i>
    <i r="1">
      <x v="137"/>
    </i>
    <i>
      <x v="2"/>
    </i>
    <i r="1">
      <x v="1"/>
    </i>
    <i r="1">
      <x v="2"/>
    </i>
    <i r="1">
      <x v="87"/>
    </i>
    <i>
      <x v="3"/>
    </i>
    <i r="1">
      <x v="17"/>
    </i>
    <i>
      <x v="4"/>
    </i>
    <i r="1">
      <x v="3"/>
    </i>
    <i r="1">
      <x v="4"/>
    </i>
    <i r="1">
      <x v="7"/>
    </i>
    <i r="1">
      <x v="9"/>
    </i>
    <i r="1">
      <x v="10"/>
    </i>
    <i r="1">
      <x v="12"/>
    </i>
    <i r="1">
      <x v="14"/>
    </i>
    <i r="1">
      <x v="15"/>
    </i>
    <i r="1">
      <x v="16"/>
    </i>
    <i r="1">
      <x v="21"/>
    </i>
    <i r="1">
      <x v="22"/>
    </i>
    <i r="1">
      <x v="23"/>
    </i>
    <i r="1">
      <x v="24"/>
    </i>
    <i r="1">
      <x v="25"/>
    </i>
    <i r="1">
      <x v="26"/>
    </i>
    <i r="1">
      <x v="27"/>
    </i>
    <i r="1">
      <x v="29"/>
    </i>
    <i r="1">
      <x v="31"/>
    </i>
    <i r="1">
      <x v="32"/>
    </i>
    <i r="1">
      <x v="33"/>
    </i>
    <i r="1">
      <x v="36"/>
    </i>
    <i r="1">
      <x v="38"/>
    </i>
    <i r="1">
      <x v="39"/>
    </i>
    <i r="1">
      <x v="40"/>
    </i>
    <i r="1">
      <x v="41"/>
    </i>
    <i r="1">
      <x v="42"/>
    </i>
    <i r="1">
      <x v="43"/>
    </i>
    <i r="1">
      <x v="44"/>
    </i>
    <i r="1">
      <x v="46"/>
    </i>
    <i r="1">
      <x v="48"/>
    </i>
    <i r="1">
      <x v="49"/>
    </i>
    <i r="1">
      <x v="50"/>
    </i>
    <i r="1">
      <x v="53"/>
    </i>
    <i r="1">
      <x v="58"/>
    </i>
    <i r="1">
      <x v="59"/>
    </i>
    <i r="1">
      <x v="62"/>
    </i>
    <i r="1">
      <x v="63"/>
    </i>
    <i r="1">
      <x v="64"/>
    </i>
    <i r="1">
      <x v="65"/>
    </i>
    <i r="1">
      <x v="67"/>
    </i>
    <i r="1">
      <x v="68"/>
    </i>
    <i r="1">
      <x v="71"/>
    </i>
    <i r="1">
      <x v="76"/>
    </i>
    <i r="1">
      <x v="77"/>
    </i>
    <i r="1">
      <x v="79"/>
    </i>
    <i r="1">
      <x v="80"/>
    </i>
    <i r="1">
      <x v="81"/>
    </i>
    <i r="1">
      <x v="82"/>
    </i>
    <i r="1">
      <x v="83"/>
    </i>
    <i r="1">
      <x v="84"/>
    </i>
    <i r="1">
      <x v="85"/>
    </i>
    <i r="1">
      <x v="88"/>
    </i>
    <i r="1">
      <x v="89"/>
    </i>
    <i r="1">
      <x v="91"/>
    </i>
    <i r="1">
      <x v="92"/>
    </i>
    <i r="1">
      <x v="93"/>
    </i>
    <i r="1">
      <x v="95"/>
    </i>
    <i r="1">
      <x v="96"/>
    </i>
    <i r="1">
      <x v="97"/>
    </i>
    <i r="1">
      <x v="101"/>
    </i>
    <i r="1">
      <x v="102"/>
    </i>
    <i r="1">
      <x v="109"/>
    </i>
    <i r="1">
      <x v="110"/>
    </i>
    <i r="1">
      <x v="112"/>
    </i>
    <i r="1">
      <x v="114"/>
    </i>
    <i r="1">
      <x v="115"/>
    </i>
    <i r="1">
      <x v="117"/>
    </i>
    <i r="1">
      <x v="120"/>
    </i>
    <i r="1">
      <x v="122"/>
    </i>
    <i r="1">
      <x v="123"/>
    </i>
    <i r="1">
      <x v="125"/>
    </i>
    <i r="1">
      <x v="128"/>
    </i>
    <i r="1">
      <x v="130"/>
    </i>
    <i r="1">
      <x v="131"/>
    </i>
    <i r="1">
      <x v="132"/>
    </i>
    <i r="1">
      <x v="133"/>
    </i>
    <i r="1">
      <x v="134"/>
    </i>
    <i r="1">
      <x v="135"/>
    </i>
    <i r="1">
      <x v="136"/>
    </i>
    <i r="1">
      <x v="138"/>
    </i>
    <i r="1">
      <x v="141"/>
    </i>
    <i r="1">
      <x v="142"/>
    </i>
    <i r="1">
      <x v="143"/>
    </i>
    <i r="1">
      <x v="144"/>
    </i>
    <i r="1">
      <x v="145"/>
    </i>
    <i r="1">
      <x v="146"/>
    </i>
    <i r="1">
      <x v="147"/>
    </i>
    <i r="1">
      <x v="149"/>
    </i>
    <i r="1">
      <x v="156"/>
    </i>
    <i r="1">
      <x v="157"/>
    </i>
    <i r="1">
      <x v="159"/>
    </i>
    <i r="1">
      <x v="164"/>
    </i>
    <i r="1">
      <x v="165"/>
    </i>
    <i r="1">
      <x v="166"/>
    </i>
    <i r="1">
      <x v="169"/>
    </i>
    <i r="1">
      <x v="170"/>
    </i>
    <i r="1">
      <x v="171"/>
    </i>
    <i r="1">
      <x v="172"/>
    </i>
    <i r="1">
      <x v="173"/>
    </i>
    <i r="1">
      <x v="174"/>
    </i>
    <i r="1">
      <x v="175"/>
    </i>
    <i r="1">
      <x v="176"/>
    </i>
    <i r="1">
      <x v="177"/>
    </i>
    <i r="1">
      <x v="178"/>
    </i>
    <i r="1">
      <x v="179"/>
    </i>
    <i r="1">
      <x v="180"/>
    </i>
    <i r="1">
      <x v="181"/>
    </i>
    <i r="1">
      <x v="182"/>
    </i>
    <i r="1">
      <x v="183"/>
    </i>
    <i r="1">
      <x v="184"/>
    </i>
    <i r="1">
      <x v="186"/>
    </i>
    <i r="1">
      <x v="187"/>
    </i>
    <i>
      <x v="5"/>
    </i>
    <i r="1">
      <x v="13"/>
    </i>
    <i r="1">
      <x v="45"/>
    </i>
    <i r="1">
      <x v="98"/>
    </i>
    <i r="1">
      <x v="99"/>
    </i>
    <i r="1">
      <x v="100"/>
    </i>
    <i r="1">
      <x v="155"/>
    </i>
    <i t="grand">
      <x/>
    </i>
  </rowItems>
  <colItems count="1">
    <i/>
  </colItems>
  <dataFields count="1">
    <dataField name="Count of Name of Satellite System" fld="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233" firstHeaderRow="2" firstDataRow="2" firstDataCol="1" rowPageCount="1" colPageCount="1"/>
  <pivotFields count="5">
    <pivotField showAll="0"/>
    <pivotField axis="axisRow" dataField="1" showAll="0">
      <items count="1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5"/>
        <item x="36"/>
        <item x="34"/>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t="default"/>
      </items>
    </pivotField>
    <pivotField axis="axisPage" multipleItemSelectionAllowed="1" showAll="0">
      <items count="7">
        <item x="0"/>
        <item h="1" x="5"/>
        <item h="1" x="1"/>
        <item h="1" x="4"/>
        <item x="2"/>
        <item x="3"/>
        <item t="default"/>
      </items>
    </pivotField>
    <pivotField showAll="0"/>
    <pivotField axis="axisRow" showAll="0">
      <items count="46">
        <item x="3"/>
        <item x="37"/>
        <item x="38"/>
        <item x="7"/>
        <item x="4"/>
        <item x="35"/>
        <item x="40"/>
        <item x="21"/>
        <item x="9"/>
        <item x="20"/>
        <item x="10"/>
        <item x="33"/>
        <item x="36"/>
        <item x="17"/>
        <item x="26"/>
        <item x="16"/>
        <item x="0"/>
        <item x="1"/>
        <item x="13"/>
        <item x="25"/>
        <item x="18"/>
        <item x="34"/>
        <item x="11"/>
        <item x="6"/>
        <item x="2"/>
        <item x="28"/>
        <item x="27"/>
        <item x="29"/>
        <item x="30"/>
        <item x="31"/>
        <item x="19"/>
        <item x="32"/>
        <item x="14"/>
        <item x="44"/>
        <item x="12"/>
        <item x="41"/>
        <item x="24"/>
        <item x="15"/>
        <item x="39"/>
        <item x="42"/>
        <item x="22"/>
        <item x="5"/>
        <item x="23"/>
        <item x="8"/>
        <item x="43"/>
        <item t="default"/>
      </items>
    </pivotField>
  </pivotFields>
  <rowFields count="2">
    <field x="4"/>
    <field x="1"/>
  </rowFields>
  <rowItems count="229">
    <i>
      <x/>
    </i>
    <i r="1">
      <x v="4"/>
    </i>
    <i r="1">
      <x v="5"/>
    </i>
    <i>
      <x v="1"/>
    </i>
    <i r="1">
      <x v="138"/>
    </i>
    <i r="1">
      <x v="139"/>
    </i>
    <i r="1">
      <x v="140"/>
    </i>
    <i>
      <x v="2"/>
    </i>
    <i r="1">
      <x v="147"/>
    </i>
    <i>
      <x v="3"/>
    </i>
    <i r="1">
      <x v="10"/>
    </i>
    <i>
      <x v="4"/>
    </i>
    <i r="1">
      <x v="6"/>
    </i>
    <i>
      <x v="5"/>
    </i>
    <i r="1">
      <x v="128"/>
    </i>
    <i r="1">
      <x v="129"/>
    </i>
    <i>
      <x v="6"/>
    </i>
    <i r="1">
      <x v="169"/>
    </i>
    <i>
      <x v="7"/>
    </i>
    <i r="1">
      <x v="54"/>
    </i>
    <i r="1">
      <x v="55"/>
    </i>
    <i r="1">
      <x v="56"/>
    </i>
    <i r="1">
      <x v="63"/>
    </i>
    <i r="1">
      <x v="64"/>
    </i>
    <i r="1">
      <x v="65"/>
    </i>
    <i r="1">
      <x v="102"/>
    </i>
    <i r="1">
      <x v="173"/>
    </i>
    <i r="1">
      <x v="178"/>
    </i>
    <i r="1">
      <x v="187"/>
    </i>
    <i>
      <x v="8"/>
    </i>
    <i r="1">
      <x v="14"/>
    </i>
    <i r="1">
      <x v="15"/>
    </i>
    <i r="1">
      <x v="16"/>
    </i>
    <i r="1">
      <x v="18"/>
    </i>
    <i r="1">
      <x v="19"/>
    </i>
    <i>
      <x v="9"/>
    </i>
    <i r="1">
      <x v="48"/>
    </i>
    <i r="1">
      <x v="49"/>
    </i>
    <i r="1">
      <x v="50"/>
    </i>
    <i r="1">
      <x v="51"/>
    </i>
    <i r="1">
      <x v="52"/>
    </i>
    <i>
      <x v="10"/>
    </i>
    <i r="1">
      <x v="20"/>
    </i>
    <i r="1">
      <x v="66"/>
    </i>
    <i r="1">
      <x v="67"/>
    </i>
    <i r="1">
      <x v="68"/>
    </i>
    <i r="1">
      <x v="69"/>
    </i>
    <i r="1">
      <x v="70"/>
    </i>
    <i r="1">
      <x v="71"/>
    </i>
    <i r="1">
      <x v="72"/>
    </i>
    <i r="1">
      <x v="73"/>
    </i>
    <i r="1">
      <x v="74"/>
    </i>
    <i r="1">
      <x v="168"/>
    </i>
    <i>
      <x v="11"/>
    </i>
    <i r="1">
      <x v="120"/>
    </i>
    <i r="1">
      <x v="122"/>
    </i>
    <i r="1">
      <x v="123"/>
    </i>
    <i r="1">
      <x v="164"/>
    </i>
    <i r="1">
      <x v="165"/>
    </i>
    <i r="1">
      <x v="166"/>
    </i>
    <i r="1">
      <x v="167"/>
    </i>
    <i>
      <x v="12"/>
    </i>
    <i r="1">
      <x v="130"/>
    </i>
    <i r="1">
      <x v="131"/>
    </i>
    <i r="1">
      <x v="132"/>
    </i>
    <i r="1">
      <x v="133"/>
    </i>
    <i r="1">
      <x v="134"/>
    </i>
    <i>
      <x v="13"/>
    </i>
    <i r="1">
      <x v="37"/>
    </i>
    <i r="1">
      <x v="141"/>
    </i>
    <i r="1">
      <x v="142"/>
    </i>
    <i r="1">
      <x v="143"/>
    </i>
    <i r="1">
      <x v="144"/>
    </i>
    <i r="1">
      <x v="145"/>
    </i>
    <i r="1">
      <x v="175"/>
    </i>
    <i r="1">
      <x v="176"/>
    </i>
    <i>
      <x v="14"/>
    </i>
    <i r="1">
      <x v="86"/>
    </i>
    <i>
      <x v="15"/>
    </i>
    <i r="1">
      <x v="34"/>
    </i>
    <i r="1">
      <x v="36"/>
    </i>
    <i r="1">
      <x v="108"/>
    </i>
    <i>
      <x v="16"/>
    </i>
    <i r="1">
      <x/>
    </i>
    <i r="1">
      <x v="11"/>
    </i>
    <i r="1">
      <x v="13"/>
    </i>
    <i r="1">
      <x v="26"/>
    </i>
    <i r="1">
      <x v="35"/>
    </i>
    <i r="1">
      <x v="45"/>
    </i>
    <i r="1">
      <x v="125"/>
    </i>
    <i r="1">
      <x v="148"/>
    </i>
    <i r="1">
      <x v="149"/>
    </i>
    <i r="1">
      <x v="150"/>
    </i>
    <i r="1">
      <x v="151"/>
    </i>
    <i r="1">
      <x v="152"/>
    </i>
    <i r="1">
      <x v="153"/>
    </i>
    <i r="1">
      <x v="154"/>
    </i>
    <i r="1">
      <x v="155"/>
    </i>
    <i r="1">
      <x v="159"/>
    </i>
    <i>
      <x v="17"/>
    </i>
    <i r="1">
      <x v="41"/>
    </i>
    <i r="1">
      <x v="42"/>
    </i>
    <i r="1">
      <x v="43"/>
    </i>
    <i r="1">
      <x v="44"/>
    </i>
    <i>
      <x v="18"/>
    </i>
    <i r="1">
      <x v="29"/>
    </i>
    <i>
      <x v="19"/>
    </i>
    <i r="1">
      <x v="79"/>
    </i>
    <i r="1">
      <x v="80"/>
    </i>
    <i r="1">
      <x v="81"/>
    </i>
    <i r="1">
      <x v="82"/>
    </i>
    <i r="1">
      <x v="83"/>
    </i>
    <i r="1">
      <x v="84"/>
    </i>
    <i r="1">
      <x v="85"/>
    </i>
    <i r="1">
      <x v="146"/>
    </i>
    <i>
      <x v="20"/>
    </i>
    <i r="1">
      <x v="39"/>
    </i>
    <i r="1">
      <x v="40"/>
    </i>
    <i>
      <x v="21"/>
    </i>
    <i r="1">
      <x v="124"/>
    </i>
    <i>
      <x v="22"/>
    </i>
    <i r="1">
      <x v="22"/>
    </i>
    <i r="1">
      <x v="23"/>
    </i>
    <i r="1">
      <x v="24"/>
    </i>
    <i r="1">
      <x v="25"/>
    </i>
    <i>
      <x v="23"/>
    </i>
    <i r="1">
      <x v="8"/>
    </i>
    <i r="1">
      <x v="103"/>
    </i>
    <i r="1">
      <x v="104"/>
    </i>
    <i r="1">
      <x v="105"/>
    </i>
    <i r="1">
      <x v="106"/>
    </i>
    <i>
      <x v="24"/>
    </i>
    <i r="1">
      <x v="3"/>
    </i>
    <i r="1">
      <x v="57"/>
    </i>
    <i r="1">
      <x v="58"/>
    </i>
    <i r="1">
      <x v="62"/>
    </i>
    <i>
      <x v="25"/>
    </i>
    <i r="1">
      <x v="89"/>
    </i>
    <i r="1">
      <x v="90"/>
    </i>
    <i>
      <x v="26"/>
    </i>
    <i r="1">
      <x v="91"/>
    </i>
    <i r="1">
      <x v="92"/>
    </i>
    <i r="1">
      <x v="93"/>
    </i>
    <i r="1">
      <x v="94"/>
    </i>
    <i r="1">
      <x v="95"/>
    </i>
    <i r="1">
      <x v="170"/>
    </i>
    <i r="1">
      <x v="171"/>
    </i>
    <i>
      <x v="27"/>
    </i>
    <i r="1">
      <x v="98"/>
    </i>
    <i r="1">
      <x v="99"/>
    </i>
    <i r="1">
      <x v="100"/>
    </i>
    <i>
      <x v="28"/>
    </i>
    <i r="1">
      <x v="110"/>
    </i>
    <i>
      <x v="29"/>
    </i>
    <i r="1">
      <x v="114"/>
    </i>
    <i r="1">
      <x v="115"/>
    </i>
    <i>
      <x v="30"/>
    </i>
    <i r="1">
      <x v="46"/>
    </i>
    <i r="1">
      <x v="47"/>
    </i>
    <i>
      <x v="31"/>
    </i>
    <i r="1">
      <x v="118"/>
    </i>
    <i r="1">
      <x v="119"/>
    </i>
    <i r="1">
      <x v="126"/>
    </i>
    <i r="1">
      <x v="127"/>
    </i>
    <i>
      <x v="32"/>
    </i>
    <i r="1">
      <x v="30"/>
    </i>
    <i r="1">
      <x v="88"/>
    </i>
    <i r="1">
      <x v="101"/>
    </i>
    <i r="1">
      <x v="109"/>
    </i>
    <i r="1">
      <x v="111"/>
    </i>
    <i r="1">
      <x v="112"/>
    </i>
    <i r="1">
      <x v="113"/>
    </i>
    <i r="1">
      <x v="136"/>
    </i>
    <i r="1">
      <x v="160"/>
    </i>
    <i r="1">
      <x v="161"/>
    </i>
    <i r="1">
      <x v="162"/>
    </i>
    <i r="1">
      <x v="163"/>
    </i>
    <i>
      <x v="33"/>
    </i>
    <i r="1">
      <x v="186"/>
    </i>
    <i>
      <x v="34"/>
    </i>
    <i r="1">
      <x v="27"/>
    </i>
    <i r="1">
      <x v="28"/>
    </i>
    <i r="1">
      <x v="78"/>
    </i>
    <i r="1">
      <x v="107"/>
    </i>
    <i r="1">
      <x v="121"/>
    </i>
    <i>
      <x v="35"/>
    </i>
    <i r="1">
      <x v="177"/>
    </i>
    <i>
      <x v="36"/>
    </i>
    <i r="1">
      <x v="61"/>
    </i>
    <i r="1">
      <x v="135"/>
    </i>
    <i>
      <x v="37"/>
    </i>
    <i r="1">
      <x v="31"/>
    </i>
    <i r="1">
      <x v="32"/>
    </i>
    <i r="1">
      <x v="33"/>
    </i>
    <i>
      <x v="38"/>
    </i>
    <i r="1">
      <x v="156"/>
    </i>
    <i r="1">
      <x v="157"/>
    </i>
    <i>
      <x v="39"/>
    </i>
    <i r="1">
      <x v="180"/>
    </i>
    <i r="1">
      <x v="181"/>
    </i>
    <i>
      <x v="40"/>
    </i>
    <i r="1">
      <x v="59"/>
    </i>
    <i r="1">
      <x v="76"/>
    </i>
    <i r="1">
      <x v="77"/>
    </i>
    <i r="1">
      <x v="117"/>
    </i>
    <i r="1">
      <x v="179"/>
    </i>
    <i r="1">
      <x v="183"/>
    </i>
    <i r="1">
      <x v="184"/>
    </i>
    <i r="1">
      <x v="185"/>
    </i>
    <i>
      <x v="41"/>
    </i>
    <i r="1">
      <x v="7"/>
    </i>
    <i r="1">
      <x v="9"/>
    </i>
    <i r="1">
      <x v="21"/>
    </i>
    <i r="1">
      <x v="38"/>
    </i>
    <i r="1">
      <x v="53"/>
    </i>
    <i r="1">
      <x v="75"/>
    </i>
    <i r="1">
      <x v="96"/>
    </i>
    <i r="1">
      <x v="97"/>
    </i>
    <i r="1">
      <x v="116"/>
    </i>
    <i r="1">
      <x v="158"/>
    </i>
    <i r="1">
      <x v="174"/>
    </i>
    <i>
      <x v="42"/>
    </i>
    <i r="1">
      <x v="60"/>
    </i>
    <i r="1">
      <x v="172"/>
    </i>
    <i>
      <x v="43"/>
    </i>
    <i r="1">
      <x v="12"/>
    </i>
    <i>
      <x v="44"/>
    </i>
    <i r="1">
      <x v="182"/>
    </i>
    <i t="grand">
      <x/>
    </i>
  </rowItems>
  <colItems count="1">
    <i/>
  </colItems>
  <pageFields count="1">
    <pageField fld="2" hier="-1"/>
  </pageFields>
  <dataFields count="1">
    <dataField name="Count of Name of Satellite System" fld="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8:B43" firstHeaderRow="2" firstDataRow="2" firstDataCol="1"/>
  <pivotFields count="1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2"/>
        <item x="1"/>
        <item t="default"/>
      </items>
    </pivotField>
  </pivotFields>
  <rowFields count="1">
    <field x="15"/>
  </rowFields>
  <rowItems count="4">
    <i>
      <x/>
    </i>
    <i>
      <x v="1"/>
    </i>
    <i>
      <x v="2"/>
    </i>
    <i t="grand">
      <x/>
    </i>
  </rowItems>
  <colItems count="1">
    <i/>
  </colItems>
  <dataFields count="1">
    <dataField name="Count of Station type" fld="15"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400:B434" firstHeaderRow="2" firstDataRow="2" firstDataCol="1"/>
  <pivotFields count="5">
    <pivotField showAll="0"/>
    <pivotField showAll="0">
      <items count="96">
        <item x="1"/>
        <item x="2"/>
        <item x="5"/>
        <item x="6"/>
        <item x="3"/>
        <item x="4"/>
        <item x="7"/>
        <item x="8"/>
        <item x="9"/>
        <item x="14"/>
        <item x="15"/>
        <item x="16"/>
        <item x="17"/>
        <item x="18"/>
        <item x="13"/>
        <item x="19"/>
        <item x="23"/>
        <item x="21"/>
        <item x="22"/>
        <item x="25"/>
        <item x="26"/>
        <item x="20"/>
        <item x="27"/>
        <item x="10"/>
        <item x="24"/>
        <item x="28"/>
        <item x="29"/>
        <item x="30"/>
        <item x="31"/>
        <item x="32"/>
        <item x="94"/>
        <item x="33"/>
        <item x="12"/>
        <item x="34"/>
        <item x="35"/>
        <item x="36"/>
        <item x="37"/>
        <item x="38"/>
        <item x="39"/>
        <item x="41"/>
        <item x="40"/>
        <item x="43"/>
        <item x="42"/>
        <item x="44"/>
        <item x="45"/>
        <item x="47"/>
        <item x="48"/>
        <item x="46"/>
        <item x="49"/>
        <item x="50"/>
        <item x="51"/>
        <item x="52"/>
        <item x="57"/>
        <item x="54"/>
        <item x="56"/>
        <item x="55"/>
        <item x="63"/>
        <item x="58"/>
        <item x="59"/>
        <item x="62"/>
        <item x="64"/>
        <item x="61"/>
        <item x="60"/>
        <item x="65"/>
        <item x="66"/>
        <item x="67"/>
        <item x="68"/>
        <item x="70"/>
        <item x="69"/>
        <item x="71"/>
        <item x="72"/>
        <item x="73"/>
        <item x="74"/>
        <item x="75"/>
        <item x="77"/>
        <item x="76"/>
        <item x="53"/>
        <item x="78"/>
        <item x="79"/>
        <item x="80"/>
        <item x="82"/>
        <item x="81"/>
        <item x="83"/>
        <item x="85"/>
        <item x="84"/>
        <item x="86"/>
        <item x="88"/>
        <item x="87"/>
        <item x="90"/>
        <item x="89"/>
        <item x="91"/>
        <item x="92"/>
        <item x="93"/>
        <item x="11"/>
        <item x="0"/>
        <item t="default"/>
      </items>
    </pivotField>
    <pivotField axis="axisRow" dataField="1" showAll="0">
      <items count="35">
        <item x="22"/>
        <item x="9"/>
        <item x="2"/>
        <item x="24"/>
        <item x="11"/>
        <item x="6"/>
        <item x="29"/>
        <item x="3"/>
        <item x="28"/>
        <item x="19"/>
        <item x="13"/>
        <item x="4"/>
        <item x="26"/>
        <item x="15"/>
        <item x="12"/>
        <item x="14"/>
        <item x="20"/>
        <item x="25"/>
        <item x="30"/>
        <item x="27"/>
        <item x="31"/>
        <item x="18"/>
        <item x="16"/>
        <item x="17"/>
        <item x="21"/>
        <item x="8"/>
        <item m="1" x="33"/>
        <item x="5"/>
        <item x="10"/>
        <item x="1"/>
        <item x="23"/>
        <item x="32"/>
        <item h="1" x="0"/>
        <item x="7"/>
        <item t="default"/>
      </items>
    </pivotField>
    <pivotField showAll="0"/>
    <pivotField showAll="0"/>
  </pivotFields>
  <rowFields count="1">
    <field x="2"/>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7"/>
    </i>
    <i>
      <x v="28"/>
    </i>
    <i>
      <x v="29"/>
    </i>
    <i>
      <x v="30"/>
    </i>
    <i>
      <x v="31"/>
    </i>
    <i>
      <x v="33"/>
    </i>
    <i t="grand">
      <x/>
    </i>
  </rowItems>
  <colItems count="1">
    <i/>
  </colItems>
  <dataFields count="1">
    <dataField name="Count of AGENCY/ADMIN OR AREA LOCATION" fld="2"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2" dataOnRows="1" applyNumberFormats="0" applyBorderFormats="0" applyFontFormats="0" applyPatternFormats="0" applyAlignmentFormats="0" applyWidthHeightFormats="1" dataCaption="Values" updatedVersion="4" showMultipleLabel="0" showMemberPropertyTips="0" useAutoFormatting="1" itemPrintTitles="1" indent="0" compact="0" compactData="0" gridDropZones="1">
  <location ref="J3:N52" firstHeaderRow="1" firstDataRow="2" firstDataCol="1"/>
  <pivotFields count="2">
    <pivotField axis="axisCol" dataField="1" compact="0" showAll="0" includeNewItemsInFilter="1">
      <items count="4">
        <item x="0"/>
        <item x="1"/>
        <item x="2"/>
        <item t="default"/>
      </items>
    </pivotField>
    <pivotField axis="axisRow" compact="0" showAll="0" includeNewItemsInFilter="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1">
    <field x="1"/>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0"/>
  </colFields>
  <colItems count="4">
    <i>
      <x/>
    </i>
    <i>
      <x v="1"/>
    </i>
    <i>
      <x v="2"/>
    </i>
    <i t="grand">
      <x/>
    </i>
  </colItems>
  <dataFields count="1">
    <dataField name="Count of Status" fld="0" subtotal="count" baseField="0" baseItem="0"/>
  </dataField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showMultipleLabel="0" showMemberPropertyTips="0" useAutoFormatting="1" itemPrintTitles="1" indent="0" compact="0" compactData="0" gridDropZones="1">
  <location ref="G3:I121" firstHeaderRow="2" firstDataRow="2" firstDataCol="2"/>
  <pivotFields count="3">
    <pivotField compact="0" showAll="0" includeNewItemsInFilter="1"/>
    <pivotField axis="axisRow" compact="0" showAll="0" includeNewItemsInFilter="1">
      <items count="4">
        <item x="2"/>
        <item x="0"/>
        <item x="1"/>
        <item t="default"/>
      </items>
    </pivotField>
    <pivotField axis="axisRow" dataField="1" compact="0" showAll="0" includeNewItemsInFilter="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2"/>
    <field x="1"/>
  </rowFields>
  <rowItems count="117">
    <i>
      <x/>
    </i>
    <i r="1">
      <x/>
    </i>
    <i r="1">
      <x v="1"/>
    </i>
    <i r="1">
      <x v="2"/>
    </i>
    <i>
      <x v="1"/>
    </i>
    <i r="1">
      <x v="2"/>
    </i>
    <i>
      <x v="2"/>
    </i>
    <i r="1">
      <x v="1"/>
    </i>
    <i r="1">
      <x v="2"/>
    </i>
    <i>
      <x v="3"/>
    </i>
    <i r="1">
      <x v="2"/>
    </i>
    <i>
      <x v="4"/>
    </i>
    <i r="1">
      <x v="1"/>
    </i>
    <i>
      <x v="5"/>
    </i>
    <i r="1">
      <x v="1"/>
    </i>
    <i r="1">
      <x v="2"/>
    </i>
    <i>
      <x v="6"/>
    </i>
    <i r="1">
      <x/>
    </i>
    <i r="1">
      <x v="1"/>
    </i>
    <i r="1">
      <x v="2"/>
    </i>
    <i>
      <x v="7"/>
    </i>
    <i r="1">
      <x v="1"/>
    </i>
    <i>
      <x v="8"/>
    </i>
    <i r="1">
      <x v="1"/>
    </i>
    <i>
      <x v="9"/>
    </i>
    <i r="1">
      <x v="1"/>
    </i>
    <i>
      <x v="10"/>
    </i>
    <i r="1">
      <x v="1"/>
    </i>
    <i>
      <x v="11"/>
    </i>
    <i r="1">
      <x v="1"/>
    </i>
    <i>
      <x v="12"/>
    </i>
    <i r="1">
      <x/>
    </i>
    <i r="1">
      <x v="2"/>
    </i>
    <i>
      <x v="13"/>
    </i>
    <i r="1">
      <x v="2"/>
    </i>
    <i>
      <x v="14"/>
    </i>
    <i r="1">
      <x v="1"/>
    </i>
    <i r="1">
      <x v="2"/>
    </i>
    <i>
      <x v="15"/>
    </i>
    <i r="1">
      <x v="2"/>
    </i>
    <i>
      <x v="16"/>
    </i>
    <i r="1">
      <x v="1"/>
    </i>
    <i r="1">
      <x v="2"/>
    </i>
    <i>
      <x v="17"/>
    </i>
    <i r="1">
      <x/>
    </i>
    <i r="1">
      <x v="2"/>
    </i>
    <i>
      <x v="18"/>
    </i>
    <i r="1">
      <x v="1"/>
    </i>
    <i r="1">
      <x v="2"/>
    </i>
    <i>
      <x v="19"/>
    </i>
    <i r="1">
      <x v="1"/>
    </i>
    <i>
      <x v="20"/>
    </i>
    <i r="1">
      <x v="2"/>
    </i>
    <i>
      <x v="21"/>
    </i>
    <i r="1">
      <x v="1"/>
    </i>
    <i r="1">
      <x v="2"/>
    </i>
    <i>
      <x v="22"/>
    </i>
    <i r="1">
      <x/>
    </i>
    <i r="1">
      <x v="2"/>
    </i>
    <i>
      <x v="23"/>
    </i>
    <i r="1">
      <x/>
    </i>
    <i r="1">
      <x v="1"/>
    </i>
    <i r="1">
      <x v="2"/>
    </i>
    <i>
      <x v="24"/>
    </i>
    <i r="1">
      <x v="1"/>
    </i>
    <i>
      <x v="25"/>
    </i>
    <i r="1">
      <x v="1"/>
    </i>
    <i r="1">
      <x v="2"/>
    </i>
    <i>
      <x v="26"/>
    </i>
    <i r="1">
      <x v="1"/>
    </i>
    <i r="1">
      <x v="2"/>
    </i>
    <i>
      <x v="27"/>
    </i>
    <i r="1">
      <x v="1"/>
    </i>
    <i r="1">
      <x v="2"/>
    </i>
    <i>
      <x v="28"/>
    </i>
    <i r="1">
      <x v="2"/>
    </i>
    <i>
      <x v="29"/>
    </i>
    <i r="1">
      <x/>
    </i>
    <i>
      <x v="30"/>
    </i>
    <i r="1">
      <x v="2"/>
    </i>
    <i>
      <x v="31"/>
    </i>
    <i r="1">
      <x/>
    </i>
    <i>
      <x v="32"/>
    </i>
    <i r="1">
      <x v="2"/>
    </i>
    <i>
      <x v="33"/>
    </i>
    <i r="1">
      <x v="1"/>
    </i>
    <i r="1">
      <x v="2"/>
    </i>
    <i>
      <x v="34"/>
    </i>
    <i r="1">
      <x v="1"/>
    </i>
    <i>
      <x v="35"/>
    </i>
    <i r="1">
      <x v="1"/>
    </i>
    <i>
      <x v="36"/>
    </i>
    <i r="1">
      <x v="2"/>
    </i>
    <i>
      <x v="37"/>
    </i>
    <i r="1">
      <x/>
    </i>
    <i r="1">
      <x v="1"/>
    </i>
    <i r="1">
      <x v="2"/>
    </i>
    <i>
      <x v="38"/>
    </i>
    <i r="1">
      <x/>
    </i>
    <i>
      <x v="39"/>
    </i>
    <i r="1">
      <x v="1"/>
    </i>
    <i r="1">
      <x v="2"/>
    </i>
    <i>
      <x v="40"/>
    </i>
    <i r="1">
      <x v="2"/>
    </i>
    <i>
      <x v="41"/>
    </i>
    <i r="1">
      <x v="2"/>
    </i>
    <i>
      <x v="42"/>
    </i>
    <i r="1">
      <x v="2"/>
    </i>
    <i>
      <x v="43"/>
    </i>
    <i r="1">
      <x v="2"/>
    </i>
    <i>
      <x v="44"/>
    </i>
    <i r="1">
      <x/>
    </i>
    <i>
      <x v="45"/>
    </i>
    <i r="1">
      <x/>
    </i>
    <i>
      <x v="46"/>
    </i>
    <i r="1">
      <x/>
    </i>
    <i t="grand">
      <x/>
    </i>
  </rowItems>
  <colItems count="1">
    <i/>
  </colItems>
  <dataFields count="1">
    <dataField name="Count of Administration" fld="2" subtotal="count" baseField="0" baseItem="0"/>
  </dataFields>
  <pivotTableStyleInfo showRowHeaders="1" showColHeaders="1" showRowStripes="0" showColStripes="0" showLastColumn="1"/>
</pivotTableDefinition>
</file>

<file path=xl/tables/table1.xml><?xml version="1.0" encoding="utf-8"?>
<table xmlns="http://schemas.openxmlformats.org/spreadsheetml/2006/main" id="1" name="Table1" displayName="Table1" ref="B3:C25" totalsRowShown="0">
  <autoFilter ref="B3:C25"/>
  <tableColumns count="2">
    <tableColumn id="1" name="Data source"/>
    <tableColumn id="2" name="website"/>
  </tableColumns>
  <tableStyleInfo name="TableStyleLight2" showFirstColumn="0" showLastColumn="0" showRowStripes="1" showColumnStripes="0"/>
</table>
</file>

<file path=xl/tables/table2.xml><?xml version="1.0" encoding="utf-8"?>
<table xmlns="http://schemas.openxmlformats.org/spreadsheetml/2006/main" id="5" name="TABLA1" displayName="TABLA1" ref="A5:E307" totalsRowShown="0" headerRowDxfId="6" dataDxfId="5">
  <autoFilter ref="A5:E307"/>
  <tableColumns count="5">
    <tableColumn id="1" name="NUMBER OF ENTRIES" dataDxfId="4"/>
    <tableColumn id="2" name="Name of Satellite System" dataDxfId="3">
      <calculatedColumnFormula>'2. Satellites input'!A13</calculatedColumnFormula>
    </tableColumn>
    <tableColumn id="3" name="Status (Note 1)" dataDxfId="2">
      <calculatedColumnFormula>'2. Satellites input'!B13</calculatedColumnFormula>
    </tableColumn>
    <tableColumn id="4" name="Launch Date" dataDxfId="1">
      <calculatedColumnFormula>'2. Satellites input'!D13</calculatedColumnFormula>
    </tableColumn>
    <tableColumn id="9" name="Agency or administration" dataDxfId="0">
      <calculatedColumnFormula>'2. Satellites input'!AE13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www.gistda.or.th/" TargetMode="External"/><Relationship Id="rId3" Type="http://schemas.openxmlformats.org/officeDocument/2006/relationships/hyperlink" Target="https://directory.eoportal.org/web/eoportal/satellite-missions/g/geoeye-1" TargetMode="External"/><Relationship Id="rId7" Type="http://schemas.openxmlformats.org/officeDocument/2006/relationships/hyperlink" Target="http://esc.gsfc.nasa.gov/assets/files/453-UG-002905%282%29.pdf" TargetMode="External"/><Relationship Id="rId12" Type="http://schemas.openxmlformats.org/officeDocument/2006/relationships/comments" Target="../comments2.xml"/><Relationship Id="rId2" Type="http://schemas.openxmlformats.org/officeDocument/2006/relationships/hyperlink" Target="http://www.goes-r.gov/downloads/2013-PG-OCONUS/06-20/Ledlow_NESDIS-FCDAS.pdf" TargetMode="External"/><Relationship Id="rId1" Type="http://schemas.openxmlformats.org/officeDocument/2006/relationships/hyperlink" Target="http://www.ga.gov.au/earth-observation/basics/satellite-reception-areas.html" TargetMode="External"/><Relationship Id="rId6" Type="http://schemas.openxmlformats.org/officeDocument/2006/relationships/hyperlink" Target="http://www.sscspace.com/Products-Services/satellite-management-services-4/ground-network-services-3/ground-network-prioranet-1/north-pole-satellite-station-4" TargetMode="External"/><Relationship Id="rId11" Type="http://schemas.openxmlformats.org/officeDocument/2006/relationships/vmlDrawing" Target="../drawings/vmlDrawing2.vml"/><Relationship Id="rId5" Type="http://schemas.openxmlformats.org/officeDocument/2006/relationships/hyperlink" Target="http://www.star.nesdis.noaa.gov/star/news2014_201403_VIIRSWinds.php" TargetMode="External"/><Relationship Id="rId10" Type="http://schemas.openxmlformats.org/officeDocument/2006/relationships/hyperlink" Target="http://directreadout.sci.gsfc.nasa.gov/?id=dspContent&amp;cid=78" TargetMode="External"/><Relationship Id="rId4" Type="http://schemas.openxmlformats.org/officeDocument/2006/relationships/hyperlink" Target="https://directory.eoportal.org/web/eoportal/satellite-missions/pag-filter/-/article/theos" TargetMode="External"/><Relationship Id="rId9" Type="http://schemas.openxmlformats.org/officeDocument/2006/relationships/hyperlink" Target="http://directreadout.sci.gsfc.nasa.gov/?id=dspContent&amp;cid=7"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hyperlink" Target="http://www.ic.gc.ca/eic/site/smt-gst.nsf/eng/sf05343.html" TargetMode="External"/><Relationship Id="rId2" Type="http://schemas.openxmlformats.org/officeDocument/2006/relationships/hyperlink" Target="http://space.skyrocket.de/doc_sdat" TargetMode="External"/><Relationship Id="rId1" Type="http://schemas.openxmlformats.org/officeDocument/2006/relationships/hyperlink" Target="http://database.eohandbook.com/database" TargetMode="Externa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26" Type="http://schemas.openxmlformats.org/officeDocument/2006/relationships/hyperlink" Target="http://www.itu.int/online/sns/nongeo.sh?ntc_id=111500093&amp;sat_type=N&amp;ie=y" TargetMode="External"/><Relationship Id="rId117" Type="http://schemas.openxmlformats.org/officeDocument/2006/relationships/hyperlink" Target="http://www.itu.int/online/sns/nongeo.sh?ntc_id=107500013&amp;sat_type=N&amp;ie=y" TargetMode="External"/><Relationship Id="rId21" Type="http://schemas.openxmlformats.org/officeDocument/2006/relationships/hyperlink" Target="http://www.itu.int/online/sns/nongeo.sh?ntc_id=111500071&amp;sat_type=N&amp;ie=y" TargetMode="External"/><Relationship Id="rId42" Type="http://schemas.openxmlformats.org/officeDocument/2006/relationships/hyperlink" Target="http://www.itu.int/online/sns/nongeo.sh?ntc_id=91910008&amp;sat_type=N&amp;ie=y" TargetMode="External"/><Relationship Id="rId47" Type="http://schemas.openxmlformats.org/officeDocument/2006/relationships/hyperlink" Target="http://www.itu.int/online/sns/nongeo.sh?ntc_id=113500090&amp;sat_type=N&amp;ie=y" TargetMode="External"/><Relationship Id="rId63" Type="http://schemas.openxmlformats.org/officeDocument/2006/relationships/hyperlink" Target="http://www.itu.int/online/sns/nongeo.sh?ntc_id=111500232&amp;sat_type=N&amp;ie=y" TargetMode="External"/><Relationship Id="rId68" Type="http://schemas.openxmlformats.org/officeDocument/2006/relationships/hyperlink" Target="http://www.itu.int/online/sns/nongeo.sh?ntc_id=100500017&amp;sat_type=N&amp;ie=y" TargetMode="External"/><Relationship Id="rId84" Type="http://schemas.openxmlformats.org/officeDocument/2006/relationships/hyperlink" Target="http://www.itu.int/online/sns/nongeo.sh?ntc_id=107500030&amp;sat_type=N&amp;ie=y" TargetMode="External"/><Relationship Id="rId89" Type="http://schemas.openxmlformats.org/officeDocument/2006/relationships/hyperlink" Target="http://www.itu.int/online/sns/nongeo.sh?ntc_id=98512024&amp;sat_type=N&amp;ie=y" TargetMode="External"/><Relationship Id="rId112" Type="http://schemas.openxmlformats.org/officeDocument/2006/relationships/hyperlink" Target="http://www.itu.int/online/sns/nongeo.sh?ntc_id=109500038&amp;sat_type=N&amp;ie=y" TargetMode="External"/><Relationship Id="rId133" Type="http://schemas.openxmlformats.org/officeDocument/2006/relationships/hyperlink" Target="http://www.itu.int/online/sns/nongeo.sh?ntc_id=106500406&amp;sat_type=N&amp;ie=y" TargetMode="External"/><Relationship Id="rId138" Type="http://schemas.openxmlformats.org/officeDocument/2006/relationships/hyperlink" Target="http://www.itu.int/online/sns/nongeo.sh?ntc_id=96500526&amp;sat_type=N&amp;ie=y" TargetMode="External"/><Relationship Id="rId16" Type="http://schemas.openxmlformats.org/officeDocument/2006/relationships/hyperlink" Target="http://www.itu.int/online/sns/nongeo.sh?ntc_id=313500204&amp;sat_type=N&amp;ie=y" TargetMode="External"/><Relationship Id="rId107" Type="http://schemas.openxmlformats.org/officeDocument/2006/relationships/hyperlink" Target="http://www.itu.int/online/sns/nongeo.sh?ntc_id=108500004&amp;sat_type=N&amp;ie=y" TargetMode="External"/><Relationship Id="rId11" Type="http://schemas.openxmlformats.org/officeDocument/2006/relationships/hyperlink" Target="http://www.itu.int/online/sns/nongeo.sh?ntc_id=113500002&amp;sat_type=N&amp;ie=y" TargetMode="External"/><Relationship Id="rId32" Type="http://schemas.openxmlformats.org/officeDocument/2006/relationships/hyperlink" Target="http://www.itu.int/online/sns/nongeo.sh?ntc_id=111500198&amp;sat_type=N&amp;ie=y" TargetMode="External"/><Relationship Id="rId37" Type="http://schemas.openxmlformats.org/officeDocument/2006/relationships/hyperlink" Target="http://www.itu.int/online/sns/nongeo.sh?ntc_id=113500147&amp;sat_type=N&amp;ie=y" TargetMode="External"/><Relationship Id="rId53" Type="http://schemas.openxmlformats.org/officeDocument/2006/relationships/hyperlink" Target="http://www.itu.int/online/sns/nongeo.sh?ntc_id=108501091&amp;sat_type=N&amp;ie=y" TargetMode="External"/><Relationship Id="rId58" Type="http://schemas.openxmlformats.org/officeDocument/2006/relationships/hyperlink" Target="http://www.itu.int/online/sns/nongeo.sh?ntc_id=100500001&amp;sat_type=N&amp;ie=y" TargetMode="External"/><Relationship Id="rId74" Type="http://schemas.openxmlformats.org/officeDocument/2006/relationships/hyperlink" Target="http://www.itu.int/online/sns/nongeo.sh?ntc_id=106500111&amp;sat_type=N&amp;ie=y" TargetMode="External"/><Relationship Id="rId79" Type="http://schemas.openxmlformats.org/officeDocument/2006/relationships/hyperlink" Target="http://www.itu.int/online/sns/nongeo.sh?ntc_id=106500286&amp;sat_type=N&amp;ie=y" TargetMode="External"/><Relationship Id="rId102" Type="http://schemas.openxmlformats.org/officeDocument/2006/relationships/hyperlink" Target="http://www.itu.int/online/sns/nongeo.sh?ntc_id=107500015&amp;sat_type=N&amp;ie=y" TargetMode="External"/><Relationship Id="rId123" Type="http://schemas.openxmlformats.org/officeDocument/2006/relationships/hyperlink" Target="http://www.itu.int/online/sns/nongeo.sh?ntc_id=90504639&amp;sat_type=N&amp;ie=y" TargetMode="External"/><Relationship Id="rId128" Type="http://schemas.openxmlformats.org/officeDocument/2006/relationships/hyperlink" Target="http://www.itu.int/online/sns/nongeo.sh?ntc_id=109500900&amp;sat_type=N&amp;ie=y" TargetMode="External"/><Relationship Id="rId144" Type="http://schemas.openxmlformats.org/officeDocument/2006/relationships/hyperlink" Target="http://www.itu.int/online/sns/nongeo.sh?ntc_id=112500202&amp;sat_type=N&amp;ie=y" TargetMode="External"/><Relationship Id="rId5"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8" TargetMode="External"/><Relationship Id="rId90" Type="http://schemas.openxmlformats.org/officeDocument/2006/relationships/hyperlink" Target="http://www.itu.int/online/sns/nongeo.sh?ntc_id=110500216&amp;sat_type=N&amp;ie=y" TargetMode="External"/><Relationship Id="rId95" Type="http://schemas.openxmlformats.org/officeDocument/2006/relationships/hyperlink" Target="http://www.itu.int/online/sns/nongeo.sh?ntc_id=111500034&amp;sat_type=N&amp;ie=y" TargetMode="External"/><Relationship Id="rId22" Type="http://schemas.openxmlformats.org/officeDocument/2006/relationships/hyperlink" Target="http://www.itu.int/online/sns/nongeo.sh?ntc_id=105500389&amp;sat_type=N&amp;ie=y" TargetMode="External"/><Relationship Id="rId27" Type="http://schemas.openxmlformats.org/officeDocument/2006/relationships/hyperlink" Target="http://www.itu.int/online/sns/nongeo.sh?ntc_id=104500001&amp;sat_type=N&amp;ie=y" TargetMode="External"/><Relationship Id="rId43" Type="http://schemas.openxmlformats.org/officeDocument/2006/relationships/hyperlink" Target="http://www.itu.int/online/sns/nongeo.sh?ntc_id=101500326&amp;sat_type=N&amp;ie=y" TargetMode="External"/><Relationship Id="rId48" Type="http://schemas.openxmlformats.org/officeDocument/2006/relationships/hyperlink" Target="http://www.itu.int/online/sns/nongeo.sh?ntc_id=112500017&amp;sat_type=N&amp;ie=y" TargetMode="External"/><Relationship Id="rId64" Type="http://schemas.openxmlformats.org/officeDocument/2006/relationships/hyperlink" Target="http://www.itu.int/online/sns/nongeo.sh?ntc_id=91910081&amp;sat_type=N&amp;ie=y" TargetMode="External"/><Relationship Id="rId69" Type="http://schemas.openxmlformats.org/officeDocument/2006/relationships/hyperlink" Target="http://www.itu.int/online/sns/nongeo.sh?ntc_id=106500084&amp;sat_type=N&amp;ie=y" TargetMode="External"/><Relationship Id="rId113" Type="http://schemas.openxmlformats.org/officeDocument/2006/relationships/hyperlink" Target="http://www.itu.int/online/sns/nongeo.sh?ntc_id=111500003&amp;sat_type=N&amp;ie=y" TargetMode="External"/><Relationship Id="rId118" Type="http://schemas.openxmlformats.org/officeDocument/2006/relationships/hyperlink" Target="http://www.itu.int/online/sns/nongeo.sh?ntc_id=112500156&amp;sat_type=N&amp;ie=y" TargetMode="External"/><Relationship Id="rId134" Type="http://schemas.openxmlformats.org/officeDocument/2006/relationships/hyperlink" Target="http://www.itu.int/online/sns/nongeo.sh?ntc_id=104500202&amp;sat_type=N&amp;ie=y" TargetMode="External"/><Relationship Id="rId139" Type="http://schemas.openxmlformats.org/officeDocument/2006/relationships/hyperlink" Target="http://www.itu.int/online/sns/nongeo.sh?ntc_id=103500092&amp;sat_type=N&amp;ie=y" TargetMode="External"/><Relationship Id="rId80" Type="http://schemas.openxmlformats.org/officeDocument/2006/relationships/hyperlink" Target="http://www.itu.int/online/sns/nongeo.sh?ntc_id=106512017&amp;sat_type=N&amp;ie=y" TargetMode="External"/><Relationship Id="rId85" Type="http://schemas.openxmlformats.org/officeDocument/2006/relationships/hyperlink" Target="http://www.itu.int/online/sns/nongeo.sh?ntc_id=103500030&amp;sat_type=N&amp;ie=y" TargetMode="External"/><Relationship Id="rId3"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4" TargetMode="External"/><Relationship Id="rId12" Type="http://schemas.openxmlformats.org/officeDocument/2006/relationships/hyperlink" Target="http://www.itu.int/online/sns/nongeo.sh?ntc_id=106500013&amp;sat_type=N&amp;ie=y" TargetMode="External"/><Relationship Id="rId17" Type="http://schemas.openxmlformats.org/officeDocument/2006/relationships/hyperlink" Target="http://www.itu.int/online/sns/nongeo.sh?ntc_id=108500677&amp;sat_type=N&amp;ie=y" TargetMode="External"/><Relationship Id="rId25" Type="http://schemas.openxmlformats.org/officeDocument/2006/relationships/hyperlink" Target="http://www.itu.int/online/sns/nongeo.sh?ntc_id=111500092&amp;sat_type=N&amp;ie=y" TargetMode="External"/><Relationship Id="rId33" Type="http://schemas.openxmlformats.org/officeDocument/2006/relationships/hyperlink" Target="http://www.itu.int/online/sns/nongeo.sh?ntc_id=107500094&amp;sat_type=N&amp;ie=y" TargetMode="External"/><Relationship Id="rId38" Type="http://schemas.openxmlformats.org/officeDocument/2006/relationships/hyperlink" Target="http://www.itu.int/online/sns/nongeo.sh?ntc_id=99500167&amp;sat_type=N&amp;ie=y" TargetMode="External"/><Relationship Id="rId46" Type="http://schemas.openxmlformats.org/officeDocument/2006/relationships/hyperlink" Target="http://www.itu.int/online/sns/nongeo.sh?ntc_id=314500006&amp;sat_type=N&amp;ie=y" TargetMode="External"/><Relationship Id="rId59" Type="http://schemas.openxmlformats.org/officeDocument/2006/relationships/hyperlink" Target="http://www.itu.int/online/sns/nongeo.sh?ntc_id=90504414&amp;sat_type=N&amp;ie=y" TargetMode="External"/><Relationship Id="rId67" Type="http://schemas.openxmlformats.org/officeDocument/2006/relationships/hyperlink" Target="http://www.itu.int/online/sns/nongeo.sh?ntc_id=100500019&amp;sat_type=N&amp;ie=y" TargetMode="External"/><Relationship Id="rId103" Type="http://schemas.openxmlformats.org/officeDocument/2006/relationships/hyperlink" Target="http://www.itu.int/online/sns/nongeo.sh?ntc_id=107500016&amp;sat_type=N&amp;ie=y" TargetMode="External"/><Relationship Id="rId108" Type="http://schemas.openxmlformats.org/officeDocument/2006/relationships/hyperlink" Target="http://www.itu.int/online/sns/nongeo.sh?ntc_id=99500173&amp;sat_type=N&amp;ie=y" TargetMode="External"/><Relationship Id="rId116" Type="http://schemas.openxmlformats.org/officeDocument/2006/relationships/hyperlink" Target="http://www.itu.int/online/sns/nongeo.sh?ntc_id=113500053&amp;sat_type=N&amp;ie=y" TargetMode="External"/><Relationship Id="rId124" Type="http://schemas.openxmlformats.org/officeDocument/2006/relationships/hyperlink" Target="http://www.itu.int/online/sns/nongeo.sh?ntc_id=93500165&amp;sat_type=N&amp;ie=y" TargetMode="External"/><Relationship Id="rId129" Type="http://schemas.openxmlformats.org/officeDocument/2006/relationships/hyperlink" Target="http://www.itu.int/online/sns/nongeo.sh?ntc_id=108501015&amp;sat_type=N&amp;ie=y" TargetMode="External"/><Relationship Id="rId137" Type="http://schemas.openxmlformats.org/officeDocument/2006/relationships/hyperlink" Target="http://www.itu.int/online/sns/nongeo.sh?ntc_id=301512042&amp;sat_type=N&amp;ie=y" TargetMode="External"/><Relationship Id="rId20" Type="http://schemas.openxmlformats.org/officeDocument/2006/relationships/hyperlink" Target="http://www.itu.int/online/sns/nongeo.sh?ntc_id=101500081&amp;sat_type=N&amp;ie=y" TargetMode="External"/><Relationship Id="rId41" Type="http://schemas.openxmlformats.org/officeDocument/2006/relationships/hyperlink" Target="http://www.itu.int/online/sns/nongeo.sh?ntc_id=100500371&amp;sat_type=N&amp;ie=y" TargetMode="External"/><Relationship Id="rId54" Type="http://schemas.openxmlformats.org/officeDocument/2006/relationships/hyperlink" Target="http://www.itu.int/online/sns/nongeo.sh?ntc_id=113500145&amp;sat_type=N&amp;ie=y" TargetMode="External"/><Relationship Id="rId62" Type="http://schemas.openxmlformats.org/officeDocument/2006/relationships/hyperlink" Target="http://www.itu.int/online/sns/nongeo.sh?ntc_id=99500139&amp;sat_type=N&amp;ie=y" TargetMode="External"/><Relationship Id="rId70" Type="http://schemas.openxmlformats.org/officeDocument/2006/relationships/hyperlink" Target="http://www.itu.int/online/sns/nongeo.sh?ntc_id=111500044&amp;sat_type=N&amp;ie=y" TargetMode="External"/><Relationship Id="rId75" Type="http://schemas.openxmlformats.org/officeDocument/2006/relationships/hyperlink" Target="http://www.itu.int/online/sns/nongeo.sh?ntc_id=90504427&amp;sat_type=N&amp;ie=y" TargetMode="External"/><Relationship Id="rId83" Type="http://schemas.openxmlformats.org/officeDocument/2006/relationships/hyperlink" Target="http://www.itu.int/online/sns/nongeo.sh?ntc_id=111500082&amp;sat_type=N&amp;ie=y" TargetMode="External"/><Relationship Id="rId88" Type="http://schemas.openxmlformats.org/officeDocument/2006/relationships/hyperlink" Target="http://www.itu.int/online/sns/nongeo.sh?ntc_id=98500127&amp;sat_type=N&amp;ie=y" TargetMode="External"/><Relationship Id="rId91" Type="http://schemas.openxmlformats.org/officeDocument/2006/relationships/hyperlink" Target="http://www.itu.int/online/sns/nongeo.sh?ntc_id=106500003&amp;sat_type=N&amp;ie=y" TargetMode="External"/><Relationship Id="rId96" Type="http://schemas.openxmlformats.org/officeDocument/2006/relationships/hyperlink" Target="http://www.itu.int/online/sns/nongeo.sh?ntc_id=111500020&amp;sat_type=N&amp;ie=y" TargetMode="External"/><Relationship Id="rId111" Type="http://schemas.openxmlformats.org/officeDocument/2006/relationships/hyperlink" Target="http://www.itu.int/online/sns/nongeo.sh?ntc_id=105500571&amp;sat_type=N&amp;ie=y" TargetMode="External"/><Relationship Id="rId132" Type="http://schemas.openxmlformats.org/officeDocument/2006/relationships/hyperlink" Target="http://www.itu.int/online/sns/nongeo.sh?ntc_id=108501139&amp;sat_type=N&amp;ie=y" TargetMode="External"/><Relationship Id="rId140" Type="http://schemas.openxmlformats.org/officeDocument/2006/relationships/hyperlink" Target="http://www.itu.int/online/sns/nongeo.sh?ntc_id=111500097&amp;sat_type=N&amp;ie=y" TargetMode="External"/><Relationship Id="rId145" Type="http://schemas.openxmlformats.org/officeDocument/2006/relationships/hyperlink" Target="http://www.itu.int/online/sns/nongeo.sh?ntc_id=111500191&amp;sat_type=N&amp;ie=y" TargetMode="External"/><Relationship Id="rId1"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2" TargetMode="External"/><Relationship Id="rId6"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9" TargetMode="External"/><Relationship Id="rId15" Type="http://schemas.openxmlformats.org/officeDocument/2006/relationships/hyperlink" Target="http://www.itu.int/online/sns/nongeo.sh?ntc_id=113500030&amp;sat_type=N&amp;ie=y" TargetMode="External"/><Relationship Id="rId23" Type="http://schemas.openxmlformats.org/officeDocument/2006/relationships/hyperlink" Target="http://www.itu.int/online/sns/nongeo.sh?ntc_id=111500094&amp;sat_type=N&amp;ie=y" TargetMode="External"/><Relationship Id="rId28" Type="http://schemas.openxmlformats.org/officeDocument/2006/relationships/hyperlink" Target="http://www.itu.int/online/sns/nongeo.sh?ntc_id=103500233&amp;sat_type=N&amp;ie=y" TargetMode="External"/><Relationship Id="rId36" Type="http://schemas.openxmlformats.org/officeDocument/2006/relationships/hyperlink" Target="http://www.itu.int/online/sns/nongeo.sh?ntc_id=114500011&amp;sat_type=N&amp;ie=y" TargetMode="External"/><Relationship Id="rId49" Type="http://schemas.openxmlformats.org/officeDocument/2006/relationships/hyperlink" Target="http://www.itu.int/online/sns/nongeo.sh?ntc_id=105500392&amp;sat_type=N&amp;ie=y" TargetMode="External"/><Relationship Id="rId57" Type="http://schemas.openxmlformats.org/officeDocument/2006/relationships/hyperlink" Target="http://www.itu.int/online/sns/nongeo.sh?ntc_id=111500105&amp;sat_type=N&amp;ie=y" TargetMode="External"/><Relationship Id="rId106" Type="http://schemas.openxmlformats.org/officeDocument/2006/relationships/hyperlink" Target="http://www.itu.int/online/sns/nongeo.sh?ntc_id=105500438&amp;sat_type=N&amp;ie=y" TargetMode="External"/><Relationship Id="rId114" Type="http://schemas.openxmlformats.org/officeDocument/2006/relationships/hyperlink" Target="http://www.itu.int/online/sns/nongeo.sh?ntc_id=111500004&amp;sat_type=N&amp;ie=y" TargetMode="External"/><Relationship Id="rId119" Type="http://schemas.openxmlformats.org/officeDocument/2006/relationships/hyperlink" Target="http://www.itu.int/online/sns/nongeo.sh?ntc_id=112500032&amp;sat_type=N&amp;ie=y" TargetMode="External"/><Relationship Id="rId127" Type="http://schemas.openxmlformats.org/officeDocument/2006/relationships/hyperlink" Target="http://www.itu.int/online/sns/nongeo.sh?ntc_id=90504641&amp;sat_type=N&amp;ie=y" TargetMode="External"/><Relationship Id="rId10" Type="http://schemas.openxmlformats.org/officeDocument/2006/relationships/hyperlink" Target="http://www.itu.int/online/sns/nongeo.sh?ntc_id=105500004&amp;sat_type=N&amp;ie=y" TargetMode="External"/><Relationship Id="rId31" Type="http://schemas.openxmlformats.org/officeDocument/2006/relationships/hyperlink" Target="http://www.itu.int/online/sns/nongeo.sh?ntc_id=102500178&amp;sat_type=N&amp;ie=y" TargetMode="External"/><Relationship Id="rId44" Type="http://schemas.openxmlformats.org/officeDocument/2006/relationships/hyperlink" Target="http://www.itu.int/online/sns/nongeo.sh?ntc_id=107500440&amp;sat_type=N&amp;ie=y" TargetMode="External"/><Relationship Id="rId52" Type="http://schemas.openxmlformats.org/officeDocument/2006/relationships/hyperlink" Target="http://www.itu.int/online/sns/nongeo.sh?ntc_id=109500024&amp;sat_type=N&amp;ie=y" TargetMode="External"/><Relationship Id="rId60" Type="http://schemas.openxmlformats.org/officeDocument/2006/relationships/hyperlink" Target="http://www.itu.int/online/sns/nongeo.sh?ntc_id=99500030&amp;sat_type=N&amp;ie=y" TargetMode="External"/><Relationship Id="rId65" Type="http://schemas.openxmlformats.org/officeDocument/2006/relationships/hyperlink" Target="http://www.itu.int/online/sns/nongeo.sh?ntc_id=107500037&amp;sat_type=N&amp;ie=y" TargetMode="External"/><Relationship Id="rId73" Type="http://schemas.openxmlformats.org/officeDocument/2006/relationships/hyperlink" Target="http://www.itu.int/online/sns/nongeo.sh?ntc_id=110500283&amp;sat_type=N&amp;ie=y" TargetMode="External"/><Relationship Id="rId78" Type="http://schemas.openxmlformats.org/officeDocument/2006/relationships/hyperlink" Target="http://www.itu.int/online/sns/nongeo.sh?ntc_id=105500102&amp;sat_type=N&amp;ie=y" TargetMode="External"/><Relationship Id="rId81" Type="http://schemas.openxmlformats.org/officeDocument/2006/relationships/hyperlink" Target="http://www.itu.int/online/sns/nongeo.sh?ntc_id=98500013&amp;sat_type=N&amp;ie=y" TargetMode="External"/><Relationship Id="rId86" Type="http://schemas.openxmlformats.org/officeDocument/2006/relationships/hyperlink" Target="http://www.itu.int/online/sns/nongeo.sh?ntc_id=90504603&amp;sat_type=N&amp;ie=y" TargetMode="External"/><Relationship Id="rId94" Type="http://schemas.openxmlformats.org/officeDocument/2006/relationships/hyperlink" Target="http://www.itu.int/online/sns/nongeo.sh?ntc_id=112500047&amp;sat_type=N&amp;ie=y" TargetMode="External"/><Relationship Id="rId99" Type="http://schemas.openxmlformats.org/officeDocument/2006/relationships/hyperlink" Target="http://www.itu.int/online/sns/nongeo.sh?ntc_id=101500358&amp;sat_type=N&amp;ie=y" TargetMode="External"/><Relationship Id="rId101" Type="http://schemas.openxmlformats.org/officeDocument/2006/relationships/hyperlink" Target="http://www.itu.int/online/sns/nongeo.sh?ntc_id=103500017&amp;sat_type=N&amp;ie=y" TargetMode="External"/><Relationship Id="rId122" Type="http://schemas.openxmlformats.org/officeDocument/2006/relationships/hyperlink" Target="http://www.itu.int/online/sns/nongeo.sh?ntc_id=106500006&amp;sat_type=N&amp;ie=y" TargetMode="External"/><Relationship Id="rId130" Type="http://schemas.openxmlformats.org/officeDocument/2006/relationships/hyperlink" Target="http://www.itu.int/online/sns/nongeo.sh?ntc_id=113500189&amp;sat_type=N&amp;ie=y" TargetMode="External"/><Relationship Id="rId135" Type="http://schemas.openxmlformats.org/officeDocument/2006/relationships/hyperlink" Target="http://www.itu.int/online/sns/nongeo.sh?ntc_id=95500460&amp;sat_type=N&amp;ie=y" TargetMode="External"/><Relationship Id="rId143" Type="http://schemas.openxmlformats.org/officeDocument/2006/relationships/hyperlink" Target="http://www.itu.int/online/sns/nongeo.sh?ntc_id=111500157&amp;sat_type=N&amp;ie=y" TargetMode="External"/><Relationship Id="rId4"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6" TargetMode="External"/><Relationship Id="rId9"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13" TargetMode="External"/><Relationship Id="rId13" Type="http://schemas.openxmlformats.org/officeDocument/2006/relationships/hyperlink" Target="http://www.itu.int/online/sns/nongeo.sh?ntc_id=110500301&amp;sat_type=N&amp;ie=y" TargetMode="External"/><Relationship Id="rId18" Type="http://schemas.openxmlformats.org/officeDocument/2006/relationships/hyperlink" Target="http://www.itu.int/online/sns/nongeo.sh?ntc_id=112500154&amp;sat_type=N&amp;ie=y" TargetMode="External"/><Relationship Id="rId39" Type="http://schemas.openxmlformats.org/officeDocument/2006/relationships/hyperlink" Target="http://www.itu.int/online/sns/nongeo.sh?ntc_id=97500289&amp;sat_type=N&amp;ie=y" TargetMode="External"/><Relationship Id="rId109" Type="http://schemas.openxmlformats.org/officeDocument/2006/relationships/hyperlink" Target="http://www.itu.int/online/sns/nongeo.sh?ntc_id=99512028&amp;sat_type=N&amp;ie=y" TargetMode="External"/><Relationship Id="rId34" Type="http://schemas.openxmlformats.org/officeDocument/2006/relationships/hyperlink" Target="http://www.itu.int/online/sns/nongeo.sh?ntc_id=109500632&amp;sat_type=N&amp;ie=y" TargetMode="External"/><Relationship Id="rId50" Type="http://schemas.openxmlformats.org/officeDocument/2006/relationships/hyperlink" Target="http://www.itu.int/online/sns/nongeo.sh?ntc_id=112500176&amp;sat_type=N&amp;ie=y" TargetMode="External"/><Relationship Id="rId55" Type="http://schemas.openxmlformats.org/officeDocument/2006/relationships/hyperlink" Target="http://www.itu.int/online/sns/nongeo.sh?ntc_id=114500027&amp;sat_type=N&amp;ie=y" TargetMode="External"/><Relationship Id="rId76" Type="http://schemas.openxmlformats.org/officeDocument/2006/relationships/hyperlink" Target="http://www.itu.int/online/sns/nongeo.sh?ntc_id=106500335&amp;sat_type=N&amp;ie=y" TargetMode="External"/><Relationship Id="rId97" Type="http://schemas.openxmlformats.org/officeDocument/2006/relationships/hyperlink" Target="http://www.itu.int/online/sns/nongeo.sh?ntc_id=95500566&amp;sat_type=N&amp;ie=y" TargetMode="External"/><Relationship Id="rId104" Type="http://schemas.openxmlformats.org/officeDocument/2006/relationships/hyperlink" Target="http://www.itu.int/online/sns/nongeo.sh?ntc_id=107500007&amp;sat_type=N&amp;ie=y" TargetMode="External"/><Relationship Id="rId120" Type="http://schemas.openxmlformats.org/officeDocument/2006/relationships/hyperlink" Target="http://www.itu.int/online/sns/nongeo.sh?ntc_id=105500083&amp;sat_type=N&amp;ie=y" TargetMode="External"/><Relationship Id="rId125" Type="http://schemas.openxmlformats.org/officeDocument/2006/relationships/hyperlink" Target="http://www.itu.int/online/sns/nongeo.sh?ntc_id=93500166&amp;sat_type=N&amp;ie=y" TargetMode="External"/><Relationship Id="rId141" Type="http://schemas.openxmlformats.org/officeDocument/2006/relationships/hyperlink" Target="http://www.itu.int/online/sns/nongeo.sh?ntc_id=109500266&amp;sat_type=N&amp;ie=y" TargetMode="External"/><Relationship Id="rId7"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11" TargetMode="External"/><Relationship Id="rId71" Type="http://schemas.openxmlformats.org/officeDocument/2006/relationships/hyperlink" Target="http://www.itu.int/online/sns/nongeo.sh?ntc_id=113500041&amp;sat_type=N&amp;ie=y" TargetMode="External"/><Relationship Id="rId92" Type="http://schemas.openxmlformats.org/officeDocument/2006/relationships/hyperlink" Target="http://www.itu.int/online/sns/nongeo.sh?ntc_id=111500081&amp;sat_type=N&amp;ie=y" TargetMode="External"/><Relationship Id="rId2"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3" TargetMode="External"/><Relationship Id="rId29" Type="http://schemas.openxmlformats.org/officeDocument/2006/relationships/hyperlink" Target="http://www.itu.int/online/sns/nongeo.sh?ntc_id=108500003&amp;sat_type=N&amp;ie=y" TargetMode="External"/><Relationship Id="rId24" Type="http://schemas.openxmlformats.org/officeDocument/2006/relationships/hyperlink" Target="http://www.itu.int/online/sns/nongeo.sh?ntc_id=102500234&amp;sat_type=N&amp;ie=y" TargetMode="External"/><Relationship Id="rId40" Type="http://schemas.openxmlformats.org/officeDocument/2006/relationships/hyperlink" Target="http://www.itu.int/online/sns/nongeo.sh?ntc_id=99500040&amp;sat_type=N&amp;ie=y" TargetMode="External"/><Relationship Id="rId45" Type="http://schemas.openxmlformats.org/officeDocument/2006/relationships/hyperlink" Target="http://www.itu.int/online/sns/nongeo.sh?ntc_id=113512003&amp;sat_type=N&amp;ie=y" TargetMode="External"/><Relationship Id="rId66" Type="http://schemas.openxmlformats.org/officeDocument/2006/relationships/hyperlink" Target="http://www.itu.int/online/sns/nongeo.sh?ntc_id=110500266&amp;sat_type=N&amp;ie=y" TargetMode="External"/><Relationship Id="rId87" Type="http://schemas.openxmlformats.org/officeDocument/2006/relationships/hyperlink" Target="http://www.itu.int/online/sns/nongeo.sh?ntc_id=90504604&amp;sat_type=N&amp;ie=y" TargetMode="External"/><Relationship Id="rId110" Type="http://schemas.openxmlformats.org/officeDocument/2006/relationships/hyperlink" Target="http://www.itu.int/online/sns/nongeo.sh?ntc_id=111500129&amp;sat_type=N&amp;ie=y" TargetMode="External"/><Relationship Id="rId115" Type="http://schemas.openxmlformats.org/officeDocument/2006/relationships/hyperlink" Target="http://www.itu.int/online/sns/nongeo.sh?ntc_id=111500005&amp;sat_type=N&amp;ie=y" TargetMode="External"/><Relationship Id="rId131" Type="http://schemas.openxmlformats.org/officeDocument/2006/relationships/hyperlink" Target="http://www.itu.int/online/sns/nongeo.sh?ntc_id=113500001&amp;sat_type=N&amp;ie=y" TargetMode="External"/><Relationship Id="rId136" Type="http://schemas.openxmlformats.org/officeDocument/2006/relationships/hyperlink" Target="http://www.itu.int/online/sns/nongeo.sh?ntc_id=97512033&amp;sat_type=N&amp;ie=y" TargetMode="External"/><Relationship Id="rId61" Type="http://schemas.openxmlformats.org/officeDocument/2006/relationships/hyperlink" Target="http://www.itu.int/online/sns/nongeo.sh?ntc_id=111500233&amp;sat_type=N&amp;ie=y" TargetMode="External"/><Relationship Id="rId82" Type="http://schemas.openxmlformats.org/officeDocument/2006/relationships/hyperlink" Target="http://www.itu.int/online/sns/nongeo.sh?ntc_id=105500097&amp;sat_type=N&amp;ie=y" TargetMode="External"/><Relationship Id="rId19" Type="http://schemas.openxmlformats.org/officeDocument/2006/relationships/hyperlink" Target="http://www.itu.int/online/sns/nongeo.sh?ntc_id=109500282&amp;sat_type=N&amp;ie=y" TargetMode="External"/><Relationship Id="rId14" Type="http://schemas.openxmlformats.org/officeDocument/2006/relationships/hyperlink" Target="http://www.itu.int/online/sns/nongeo.sh?ntc_id=107500101&amp;sat_type=N&amp;ie=y" TargetMode="External"/><Relationship Id="rId30" Type="http://schemas.openxmlformats.org/officeDocument/2006/relationships/hyperlink" Target="http://www.itu.int/online/sns/nongeo.sh?ntc_id=108500678&amp;sat_type=N&amp;ie=y" TargetMode="External"/><Relationship Id="rId35" Type="http://schemas.openxmlformats.org/officeDocument/2006/relationships/hyperlink" Target="http://www.itu.int/online/sns/nongeo.sh?ntc_id=110500065&amp;sat_type=N&amp;ie=y" TargetMode="External"/><Relationship Id="rId56" Type="http://schemas.openxmlformats.org/officeDocument/2006/relationships/hyperlink" Target="http://www.itu.int/online/sns/nongeo.sh?ntc_id=102500235&amp;sat_type=N&amp;ie=y" TargetMode="External"/><Relationship Id="rId77" Type="http://schemas.openxmlformats.org/officeDocument/2006/relationships/hyperlink" Target="http://www.itu.int/online/sns/nongeo.sh?ntc_id=110500103&amp;sat_type=N&amp;ie=y" TargetMode="External"/><Relationship Id="rId100" Type="http://schemas.openxmlformats.org/officeDocument/2006/relationships/hyperlink" Target="http://www.itu.int/online/sns/nongeo.sh?ntc_id=103500016&amp;sat_type=N&amp;ie=y" TargetMode="External"/><Relationship Id="rId105" Type="http://schemas.openxmlformats.org/officeDocument/2006/relationships/hyperlink" Target="http://www.itu.int/online/sns/nongeo.sh?ntc_id=112500061&amp;sat_type=N&amp;ie=y" TargetMode="External"/><Relationship Id="rId126" Type="http://schemas.openxmlformats.org/officeDocument/2006/relationships/hyperlink" Target="http://www.itu.int/online/sns/nongeo.sh?ntc_id=104500595&amp;sat_type=N&amp;ie=y" TargetMode="External"/><Relationship Id="rId8" Type="http://schemas.openxmlformats.org/officeDocument/2006/relationships/hyperlink" Target="http://www.itu.int/online/sns/query_builder.sh?title=2014query_8025-8400_NOTIF_NGSO&amp;sat=N&amp;sup=y&amp;sat_name=&amp;sat_adm=&amp;ntwk_org=&amp;sat_long_from=-180&amp;sat_long_to=180&amp;freq_low=8025&amp;freq_hi=8400&amp;categ=N&amp;ie=y&amp;dt1=ctry&amp;dt2=d_rcv&amp;dt3=d_inuse&amp;dt4=bdwdth&amp;tab1=com_el&amp;tab2=com_el&amp;tab3=grp&amp;tab4=grp&amp;type1=ctry&amp;type2=d_rcv&amp;disp=&amp;type3=d_inuse&amp;type4=bdwdth&amp;sort=12" TargetMode="External"/><Relationship Id="rId51" Type="http://schemas.openxmlformats.org/officeDocument/2006/relationships/hyperlink" Target="http://www.itu.int/online/sns/nongeo.sh?ntc_id=112500177&amp;sat_type=N&amp;ie=y" TargetMode="External"/><Relationship Id="rId72" Type="http://schemas.openxmlformats.org/officeDocument/2006/relationships/hyperlink" Target="http://www.itu.int/online/sns/nongeo.sh?ntc_id=113512008&amp;sat_type=N&amp;ie=y" TargetMode="External"/><Relationship Id="rId93" Type="http://schemas.openxmlformats.org/officeDocument/2006/relationships/hyperlink" Target="http://www.itu.int/online/sns/nongeo.sh?ntc_id=101500267&amp;sat_type=N&amp;ie=y" TargetMode="External"/><Relationship Id="rId98" Type="http://schemas.openxmlformats.org/officeDocument/2006/relationships/hyperlink" Target="http://www.itu.int/online/sns/nongeo.sh?ntc_id=101500357&amp;sat_type=N&amp;ie=y" TargetMode="External"/><Relationship Id="rId121" Type="http://schemas.openxmlformats.org/officeDocument/2006/relationships/hyperlink" Target="http://www.itu.int/online/sns/nongeo.sh?ntc_id=107500107&amp;sat_type=N&amp;ie=y" TargetMode="External"/><Relationship Id="rId142" Type="http://schemas.openxmlformats.org/officeDocument/2006/relationships/hyperlink" Target="http://www.itu.int/online/sns/nongeo.sh?ntc_id=100500101&amp;sat_type=N&amp;i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150" zoomScaleNormal="150" zoomScalePageLayoutView="150" workbookViewId="0">
      <pane xSplit="1" ySplit="4" topLeftCell="B22" activePane="bottomRight" state="frozen"/>
      <selection pane="topRight" activeCell="B1" sqref="B1"/>
      <selection pane="bottomLeft" activeCell="A5" sqref="A5"/>
      <selection pane="bottomRight" activeCell="B38" sqref="B38:E41"/>
    </sheetView>
  </sheetViews>
  <sheetFormatPr defaultColWidth="9.109375" defaultRowHeight="13.2" x14ac:dyDescent="0.25"/>
  <cols>
    <col min="1" max="1" width="23.44140625" style="69" customWidth="1"/>
    <col min="2" max="2" width="66.44140625" style="70" customWidth="1"/>
    <col min="3" max="3" width="10" style="71" customWidth="1"/>
    <col min="4" max="4" width="10.88671875" style="71" customWidth="1"/>
    <col min="5" max="5" width="11.109375" style="71" customWidth="1"/>
    <col min="6" max="16384" width="9.109375" style="70"/>
  </cols>
  <sheetData>
    <row r="1" spans="1:5" ht="15.6" x14ac:dyDescent="0.25">
      <c r="A1" s="72" t="s">
        <v>838</v>
      </c>
    </row>
    <row r="3" spans="1:5" x14ac:dyDescent="0.25">
      <c r="A3" s="967" t="s">
        <v>839</v>
      </c>
      <c r="B3" s="968" t="s">
        <v>840</v>
      </c>
      <c r="C3" s="969" t="s">
        <v>841</v>
      </c>
      <c r="D3" s="969"/>
      <c r="E3" s="969"/>
    </row>
    <row r="4" spans="1:5" x14ac:dyDescent="0.25">
      <c r="A4" s="967"/>
      <c r="B4" s="968"/>
      <c r="C4" s="73" t="s">
        <v>842</v>
      </c>
      <c r="D4" s="73" t="s">
        <v>843</v>
      </c>
      <c r="E4" s="73" t="s">
        <v>844</v>
      </c>
    </row>
    <row r="5" spans="1:5" ht="16.5" customHeight="1" x14ac:dyDescent="0.25">
      <c r="A5" s="970" t="s">
        <v>845</v>
      </c>
      <c r="B5" s="74" t="s">
        <v>846</v>
      </c>
      <c r="C5" s="75">
        <v>0</v>
      </c>
      <c r="D5" s="75">
        <v>2</v>
      </c>
      <c r="E5" s="76">
        <v>0</v>
      </c>
    </row>
    <row r="6" spans="1:5" x14ac:dyDescent="0.25">
      <c r="A6" s="970"/>
      <c r="B6" s="77" t="s">
        <v>847</v>
      </c>
      <c r="C6" s="78">
        <v>0</v>
      </c>
      <c r="D6" s="79">
        <v>2</v>
      </c>
      <c r="E6" s="80">
        <v>1</v>
      </c>
    </row>
    <row r="7" spans="1:5" x14ac:dyDescent="0.25">
      <c r="A7" s="970"/>
      <c r="B7" s="77" t="s">
        <v>848</v>
      </c>
      <c r="C7" s="78">
        <v>3</v>
      </c>
      <c r="D7" s="79">
        <v>3</v>
      </c>
      <c r="E7" s="80">
        <v>0</v>
      </c>
    </row>
    <row r="8" spans="1:5" ht="15.75" customHeight="1" x14ac:dyDescent="0.25">
      <c r="A8" s="970"/>
      <c r="B8" s="77" t="s">
        <v>849</v>
      </c>
      <c r="C8" s="78">
        <v>1</v>
      </c>
      <c r="D8" s="79">
        <v>1</v>
      </c>
      <c r="E8" s="80">
        <v>2</v>
      </c>
    </row>
    <row r="9" spans="1:5" ht="19.5" customHeight="1" x14ac:dyDescent="0.25">
      <c r="A9" s="970"/>
      <c r="B9" s="77" t="s">
        <v>850</v>
      </c>
      <c r="C9" s="78">
        <v>0</v>
      </c>
      <c r="D9" s="79">
        <v>3</v>
      </c>
      <c r="E9" s="80">
        <v>1</v>
      </c>
    </row>
    <row r="10" spans="1:5" x14ac:dyDescent="0.25">
      <c r="A10" s="970"/>
      <c r="B10" s="77" t="s">
        <v>851</v>
      </c>
      <c r="C10" s="78">
        <v>0</v>
      </c>
      <c r="D10" s="79">
        <v>3</v>
      </c>
      <c r="E10" s="80">
        <v>1</v>
      </c>
    </row>
    <row r="11" spans="1:5" x14ac:dyDescent="0.25">
      <c r="A11" s="970"/>
      <c r="B11" s="77" t="s">
        <v>852</v>
      </c>
      <c r="C11" s="78">
        <v>0</v>
      </c>
      <c r="D11" s="79">
        <v>3</v>
      </c>
      <c r="E11" s="80">
        <v>0</v>
      </c>
    </row>
    <row r="12" spans="1:5" x14ac:dyDescent="0.25">
      <c r="A12" s="970"/>
      <c r="B12" s="77" t="s">
        <v>853</v>
      </c>
      <c r="C12" s="78">
        <v>0</v>
      </c>
      <c r="D12" s="79">
        <v>9</v>
      </c>
      <c r="E12" s="80">
        <v>5</v>
      </c>
    </row>
    <row r="13" spans="1:5" ht="13.8" thickBot="1" x14ac:dyDescent="0.3">
      <c r="A13" s="970"/>
      <c r="B13" s="77" t="s">
        <v>854</v>
      </c>
      <c r="C13" s="78">
        <v>8</v>
      </c>
      <c r="D13" s="79">
        <v>25</v>
      </c>
      <c r="E13" s="80">
        <v>1</v>
      </c>
    </row>
    <row r="14" spans="1:5" ht="13.8" thickBot="1" x14ac:dyDescent="0.3">
      <c r="A14" s="971"/>
      <c r="B14" s="702" t="s">
        <v>855</v>
      </c>
      <c r="C14" s="703">
        <f>SUM(C5:C13)</f>
        <v>12</v>
      </c>
      <c r="D14" s="703">
        <f>SUM(D5:D13)</f>
        <v>51</v>
      </c>
      <c r="E14" s="703">
        <f>SUM(E5:E13)</f>
        <v>11</v>
      </c>
    </row>
    <row r="15" spans="1:5" ht="26.4" x14ac:dyDescent="0.25">
      <c r="A15" s="972" t="s">
        <v>1114</v>
      </c>
      <c r="B15" s="226" t="s">
        <v>1115</v>
      </c>
      <c r="C15" s="227">
        <v>9</v>
      </c>
      <c r="D15" s="228" t="s">
        <v>916</v>
      </c>
      <c r="E15" s="229" t="s">
        <v>915</v>
      </c>
    </row>
    <row r="16" spans="1:5" ht="26.4" x14ac:dyDescent="0.25">
      <c r="A16" s="973"/>
      <c r="B16" s="81" t="s">
        <v>914</v>
      </c>
      <c r="C16" s="82"/>
      <c r="D16" s="79" t="s">
        <v>916</v>
      </c>
      <c r="E16" s="230"/>
    </row>
    <row r="17" spans="1:5" x14ac:dyDescent="0.25">
      <c r="A17" s="973"/>
      <c r="B17" s="83" t="s">
        <v>1116</v>
      </c>
      <c r="C17" s="78">
        <v>2</v>
      </c>
      <c r="D17" s="231"/>
      <c r="E17" s="232"/>
    </row>
    <row r="18" spans="1:5" x14ac:dyDescent="0.25">
      <c r="A18" s="973"/>
      <c r="B18" s="83" t="s">
        <v>1118</v>
      </c>
      <c r="C18" s="78"/>
      <c r="D18" s="79">
        <v>1</v>
      </c>
      <c r="E18" s="232"/>
    </row>
    <row r="19" spans="1:5" ht="26.4" x14ac:dyDescent="0.25">
      <c r="A19" s="973"/>
      <c r="B19" s="83" t="s">
        <v>1119</v>
      </c>
      <c r="C19" s="78" t="s">
        <v>1120</v>
      </c>
      <c r="D19" s="79" t="s">
        <v>1120</v>
      </c>
      <c r="E19" s="232" t="s">
        <v>1120</v>
      </c>
    </row>
    <row r="20" spans="1:5" x14ac:dyDescent="0.25">
      <c r="A20" s="973"/>
      <c r="B20" s="83" t="s">
        <v>1121</v>
      </c>
      <c r="C20" s="78">
        <v>2</v>
      </c>
      <c r="D20" s="79"/>
      <c r="E20" s="232"/>
    </row>
    <row r="21" spans="1:5" ht="13.8" thickBot="1" x14ac:dyDescent="0.3">
      <c r="A21" s="974"/>
      <c r="B21" s="233" t="s">
        <v>1122</v>
      </c>
      <c r="C21" s="234">
        <v>2</v>
      </c>
      <c r="D21" s="235"/>
      <c r="E21" s="236"/>
    </row>
    <row r="22" spans="1:5" ht="26.4" x14ac:dyDescent="0.25">
      <c r="A22" s="962" t="s">
        <v>1176</v>
      </c>
      <c r="B22" s="226" t="s">
        <v>2141</v>
      </c>
      <c r="C22" s="227">
        <v>19</v>
      </c>
      <c r="D22" s="228" t="s">
        <v>1120</v>
      </c>
      <c r="E22" s="229">
        <v>4</v>
      </c>
    </row>
    <row r="23" spans="1:5" ht="13.8" thickBot="1" x14ac:dyDescent="0.3">
      <c r="A23" s="963"/>
      <c r="B23" s="698" t="s">
        <v>2142</v>
      </c>
      <c r="C23" s="699">
        <v>152</v>
      </c>
      <c r="D23" s="700"/>
      <c r="E23" s="701"/>
    </row>
    <row r="24" spans="1:5" x14ac:dyDescent="0.25">
      <c r="A24" s="964" t="s">
        <v>2143</v>
      </c>
      <c r="B24" s="950" t="s">
        <v>2144</v>
      </c>
      <c r="C24" s="951"/>
      <c r="D24" s="951"/>
      <c r="E24" s="952"/>
    </row>
    <row r="25" spans="1:5" x14ac:dyDescent="0.25">
      <c r="A25" s="965"/>
      <c r="B25" s="953" t="s">
        <v>2153</v>
      </c>
      <c r="C25" s="954">
        <v>0</v>
      </c>
      <c r="D25" s="954">
        <v>3</v>
      </c>
      <c r="E25" s="955">
        <v>0</v>
      </c>
    </row>
    <row r="26" spans="1:5" x14ac:dyDescent="0.25">
      <c r="A26" s="965"/>
      <c r="B26" s="953" t="s">
        <v>2154</v>
      </c>
      <c r="C26" s="954">
        <v>33</v>
      </c>
      <c r="D26" s="954">
        <v>1</v>
      </c>
      <c r="E26" s="955">
        <v>1</v>
      </c>
    </row>
    <row r="27" spans="1:5" x14ac:dyDescent="0.25">
      <c r="A27" s="965"/>
      <c r="B27" s="953" t="s">
        <v>2218</v>
      </c>
      <c r="C27" s="954">
        <v>0</v>
      </c>
      <c r="D27" s="954">
        <v>2</v>
      </c>
      <c r="E27" s="955">
        <v>0</v>
      </c>
    </row>
    <row r="28" spans="1:5" x14ac:dyDescent="0.25">
      <c r="A28" s="965"/>
      <c r="B28" s="953" t="s">
        <v>2228</v>
      </c>
      <c r="C28" s="954">
        <v>0</v>
      </c>
      <c r="D28" s="954">
        <v>7</v>
      </c>
      <c r="E28" s="955">
        <v>0</v>
      </c>
    </row>
    <row r="29" spans="1:5" x14ac:dyDescent="0.25">
      <c r="A29" s="965"/>
      <c r="B29" s="953" t="s">
        <v>2238</v>
      </c>
      <c r="C29" s="954">
        <v>0</v>
      </c>
      <c r="D29" s="954">
        <v>6</v>
      </c>
      <c r="E29" s="955">
        <v>0</v>
      </c>
    </row>
    <row r="30" spans="1:5" x14ac:dyDescent="0.25">
      <c r="A30" s="965"/>
      <c r="B30" s="953" t="s">
        <v>2245</v>
      </c>
      <c r="C30" s="954">
        <v>2</v>
      </c>
      <c r="D30" s="954">
        <v>6</v>
      </c>
      <c r="E30" s="955">
        <v>0</v>
      </c>
    </row>
    <row r="31" spans="1:5" ht="13.8" thickBot="1" x14ac:dyDescent="0.3">
      <c r="A31" s="965"/>
      <c r="B31" s="956" t="s">
        <v>2249</v>
      </c>
      <c r="C31" s="957">
        <v>47</v>
      </c>
      <c r="D31" s="957">
        <v>100</v>
      </c>
      <c r="E31" s="958">
        <v>8</v>
      </c>
    </row>
    <row r="32" spans="1:5" x14ac:dyDescent="0.25">
      <c r="A32" s="965"/>
      <c r="B32" s="950" t="s">
        <v>2145</v>
      </c>
      <c r="C32" s="951"/>
      <c r="D32" s="951"/>
      <c r="E32" s="952"/>
    </row>
    <row r="33" spans="1:5" x14ac:dyDescent="0.25">
      <c r="A33" s="965"/>
      <c r="B33" s="953" t="s">
        <v>2153</v>
      </c>
      <c r="C33" s="954">
        <v>0</v>
      </c>
      <c r="D33" s="954">
        <v>4</v>
      </c>
      <c r="E33" s="955">
        <v>0</v>
      </c>
    </row>
    <row r="34" spans="1:5" x14ac:dyDescent="0.25">
      <c r="A34" s="965"/>
      <c r="B34" s="953" t="s">
        <v>2154</v>
      </c>
      <c r="C34" s="954">
        <v>10</v>
      </c>
      <c r="D34" s="954">
        <v>3</v>
      </c>
      <c r="E34" s="955">
        <v>0</v>
      </c>
    </row>
    <row r="35" spans="1:5" x14ac:dyDescent="0.25">
      <c r="A35" s="965"/>
      <c r="B35" s="953" t="s">
        <v>2199</v>
      </c>
      <c r="C35" s="954">
        <v>2</v>
      </c>
      <c r="D35" s="954">
        <v>1</v>
      </c>
      <c r="E35" s="955">
        <v>0</v>
      </c>
    </row>
    <row r="36" spans="1:5" x14ac:dyDescent="0.25">
      <c r="A36" s="965"/>
      <c r="B36" s="953" t="s">
        <v>2217</v>
      </c>
      <c r="C36" s="954">
        <v>1</v>
      </c>
      <c r="D36" s="954">
        <v>2</v>
      </c>
      <c r="E36" s="955">
        <v>1</v>
      </c>
    </row>
    <row r="37" spans="1:5" ht="13.8" thickBot="1" x14ac:dyDescent="0.3">
      <c r="A37" s="965"/>
      <c r="B37" s="959" t="s">
        <v>2218</v>
      </c>
      <c r="C37" s="960">
        <v>0</v>
      </c>
      <c r="D37" s="960">
        <v>1</v>
      </c>
      <c r="E37" s="961">
        <v>1</v>
      </c>
    </row>
    <row r="38" spans="1:5" ht="36" customHeight="1" x14ac:dyDescent="0.25">
      <c r="A38" s="965"/>
      <c r="B38" s="975" t="s">
        <v>3049</v>
      </c>
      <c r="C38" s="976"/>
      <c r="D38" s="976"/>
      <c r="E38" s="977"/>
    </row>
    <row r="39" spans="1:5" ht="48" customHeight="1" x14ac:dyDescent="0.25">
      <c r="A39" s="965"/>
      <c r="B39" s="978" t="s">
        <v>3150</v>
      </c>
      <c r="C39" s="979"/>
      <c r="D39" s="979"/>
      <c r="E39" s="980"/>
    </row>
    <row r="40" spans="1:5" ht="60" customHeight="1" x14ac:dyDescent="0.25">
      <c r="A40" s="965"/>
      <c r="B40" s="978" t="s">
        <v>3163</v>
      </c>
      <c r="C40" s="979"/>
      <c r="D40" s="979"/>
      <c r="E40" s="980"/>
    </row>
    <row r="41" spans="1:5" ht="24" customHeight="1" thickBot="1" x14ac:dyDescent="0.3">
      <c r="A41" s="966"/>
      <c r="B41" s="981" t="s">
        <v>3152</v>
      </c>
      <c r="C41" s="982"/>
      <c r="D41" s="982"/>
      <c r="E41" s="983"/>
    </row>
  </sheetData>
  <sheetProtection selectLockedCells="1" selectUnlockedCells="1"/>
  <mergeCells count="11">
    <mergeCell ref="A22:A23"/>
    <mergeCell ref="A24:A41"/>
    <mergeCell ref="A3:A4"/>
    <mergeCell ref="B3:B4"/>
    <mergeCell ref="C3:E3"/>
    <mergeCell ref="A5:A14"/>
    <mergeCell ref="A15:A21"/>
    <mergeCell ref="B38:E38"/>
    <mergeCell ref="B39:E39"/>
    <mergeCell ref="B40:E40"/>
    <mergeCell ref="B41:E41"/>
  </mergeCells>
  <pageMargins left="0.7" right="0.7" top="0.75" bottom="0.75"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L392"/>
  <sheetViews>
    <sheetView tabSelected="1" topLeftCell="A10" zoomScale="50" zoomScaleNormal="50" zoomScalePageLayoutView="125" workbookViewId="0">
      <pane xSplit="4" ySplit="3" topLeftCell="E13" activePane="bottomRight" state="frozen"/>
      <selection activeCell="A10" sqref="A10"/>
      <selection pane="topRight" activeCell="E10" sqref="E10"/>
      <selection pane="bottomLeft" activeCell="A13" sqref="A13"/>
      <selection pane="bottomRight" activeCell="A14" sqref="A14"/>
    </sheetView>
  </sheetViews>
  <sheetFormatPr defaultColWidth="11.44140625" defaultRowHeight="13.2" outlineLevelCol="1" x14ac:dyDescent="0.25"/>
  <cols>
    <col min="1" max="1" width="23.33203125" style="32" customWidth="1"/>
    <col min="2" max="2" width="12.88671875" customWidth="1"/>
    <col min="3" max="3" width="10.33203125" customWidth="1"/>
    <col min="4" max="4" width="9.6640625" customWidth="1"/>
    <col min="5" max="5" width="11.44140625" style="224" customWidth="1"/>
    <col min="6" max="6" width="6.109375" customWidth="1"/>
    <col min="7" max="8" width="6.6640625" customWidth="1"/>
    <col min="9" max="9" width="9.33203125" customWidth="1"/>
    <col min="10" max="10" width="9" customWidth="1"/>
    <col min="11" max="11" width="6.6640625" customWidth="1" outlineLevel="1"/>
    <col min="12" max="12" width="10" customWidth="1" outlineLevel="1"/>
    <col min="13" max="14" width="10.88671875" customWidth="1" outlineLevel="1"/>
    <col min="15" max="15" width="6.6640625" customWidth="1" outlineLevel="1"/>
    <col min="16" max="16" width="10.33203125" customWidth="1" outlineLevel="1"/>
    <col min="17" max="19" width="7.6640625" customWidth="1"/>
    <col min="20" max="21" width="8" customWidth="1" outlineLevel="1"/>
    <col min="22" max="22" width="9.88671875" customWidth="1" outlineLevel="1"/>
    <col min="23" max="23" width="9.33203125" customWidth="1" outlineLevel="1"/>
    <col min="24" max="24" width="8.44140625" customWidth="1" outlineLevel="1"/>
    <col min="25" max="25" width="11.33203125" customWidth="1" outlineLevel="1"/>
    <col min="26" max="26" width="8.44140625" customWidth="1" outlineLevel="1"/>
    <col min="27" max="27" width="20.44140625" customWidth="1" outlineLevel="1"/>
    <col min="28" max="28" width="7.109375" customWidth="1" outlineLevel="1"/>
    <col min="29" max="29" width="7.33203125" customWidth="1" outlineLevel="1"/>
    <col min="30" max="30" width="30.44140625" style="32" customWidth="1"/>
    <col min="31" max="31" width="14.88671875" style="32" customWidth="1"/>
    <col min="32" max="32" width="17.33203125" customWidth="1"/>
    <col min="33" max="33" width="84" style="2" customWidth="1"/>
    <col min="34" max="110" width="11.44140625" style="123"/>
  </cols>
  <sheetData>
    <row r="1" spans="1:38" ht="19.8" x14ac:dyDescent="0.4">
      <c r="A1" s="89" t="s">
        <v>917</v>
      </c>
      <c r="B1" s="84"/>
      <c r="C1" s="84"/>
      <c r="D1" s="85"/>
      <c r="E1" s="223"/>
    </row>
    <row r="2" spans="1:38" ht="15.6" x14ac:dyDescent="0.3">
      <c r="A2" s="637" t="s">
        <v>912</v>
      </c>
      <c r="B2" s="638">
        <v>42205</v>
      </c>
      <c r="C2" s="639" t="s">
        <v>2146</v>
      </c>
      <c r="D2" s="640"/>
      <c r="E2" s="223"/>
    </row>
    <row r="3" spans="1:38" ht="15.6" x14ac:dyDescent="0.3">
      <c r="A3" s="641" t="s">
        <v>40</v>
      </c>
      <c r="B3" s="642" t="s">
        <v>40</v>
      </c>
      <c r="C3" s="639"/>
      <c r="D3" s="640"/>
      <c r="E3" s="223"/>
    </row>
    <row r="4" spans="1:38" ht="15.6" x14ac:dyDescent="0.3">
      <c r="A4" s="643" t="s">
        <v>1997</v>
      </c>
      <c r="B4" s="644" t="s">
        <v>1998</v>
      </c>
      <c r="C4" s="640"/>
      <c r="D4" s="640"/>
      <c r="E4" s="223"/>
    </row>
    <row r="5" spans="1:38" ht="15.6" x14ac:dyDescent="0.3">
      <c r="A5" s="561"/>
      <c r="B5" s="645" t="s">
        <v>1999</v>
      </c>
      <c r="C5" s="640"/>
      <c r="D5" s="640"/>
      <c r="E5" s="223"/>
    </row>
    <row r="6" spans="1:38" ht="15.6" x14ac:dyDescent="0.3">
      <c r="A6" s="561"/>
      <c r="B6" s="646" t="s">
        <v>2000</v>
      </c>
      <c r="C6" s="640"/>
      <c r="D6" s="640"/>
      <c r="E6" s="223"/>
    </row>
    <row r="7" spans="1:38" ht="72.900000000000006" customHeight="1" x14ac:dyDescent="0.25">
      <c r="A7" s="984" t="s">
        <v>0</v>
      </c>
      <c r="B7" s="984"/>
      <c r="C7" s="984"/>
      <c r="D7" s="984"/>
      <c r="E7" s="984"/>
      <c r="F7" s="984"/>
      <c r="G7" s="984"/>
      <c r="H7" s="984"/>
      <c r="I7" s="984"/>
      <c r="J7" s="984"/>
      <c r="K7" s="984"/>
      <c r="L7" s="984"/>
      <c r="M7" s="984"/>
      <c r="N7" s="984"/>
      <c r="O7" s="984"/>
      <c r="P7" s="984"/>
      <c r="Q7" s="984"/>
      <c r="R7" s="984"/>
      <c r="S7" s="984"/>
      <c r="U7" s="131"/>
      <c r="V7" s="5"/>
      <c r="W7" s="5"/>
      <c r="X7" s="5"/>
      <c r="Y7" s="5"/>
    </row>
    <row r="8" spans="1:38" ht="19.5" customHeight="1" x14ac:dyDescent="0.25">
      <c r="A8" s="985" t="s">
        <v>1</v>
      </c>
      <c r="B8" s="985"/>
      <c r="C8" s="985"/>
      <c r="D8" s="985"/>
      <c r="E8" s="985"/>
      <c r="F8" s="985"/>
      <c r="G8" s="985"/>
      <c r="H8" s="985"/>
      <c r="J8" s="986" t="s">
        <v>2</v>
      </c>
      <c r="K8" s="986"/>
      <c r="L8" s="986"/>
      <c r="M8" s="986"/>
      <c r="N8" s="986"/>
      <c r="O8" s="986"/>
      <c r="P8" s="986"/>
      <c r="Q8" s="986"/>
      <c r="R8" s="986"/>
      <c r="S8" s="986"/>
      <c r="U8" s="132"/>
      <c r="V8" s="5"/>
      <c r="W8" s="5"/>
      <c r="X8" s="5"/>
      <c r="Y8" s="5"/>
    </row>
    <row r="9" spans="1:38" ht="15" customHeight="1" thickBot="1" x14ac:dyDescent="0.3">
      <c r="A9" s="37"/>
      <c r="B9" s="1"/>
      <c r="C9" s="1"/>
      <c r="D9" s="1"/>
    </row>
    <row r="10" spans="1:38" ht="24.75" customHeight="1" thickBot="1" x14ac:dyDescent="0.3">
      <c r="A10" s="627" t="s">
        <v>3</v>
      </c>
      <c r="B10" s="628"/>
      <c r="C10" s="628"/>
      <c r="D10" s="628"/>
      <c r="E10" s="629"/>
      <c r="F10" s="630"/>
      <c r="G10" s="627" t="s">
        <v>2123</v>
      </c>
      <c r="H10" s="631"/>
      <c r="I10" s="631"/>
      <c r="J10" s="631"/>
      <c r="K10" s="631" t="s">
        <v>40</v>
      </c>
      <c r="L10" s="631"/>
      <c r="M10" s="631"/>
      <c r="N10" s="631"/>
      <c r="O10" s="631"/>
      <c r="P10" s="632"/>
      <c r="Q10" s="633"/>
      <c r="R10" s="634"/>
      <c r="S10" s="634"/>
      <c r="T10" s="634"/>
      <c r="U10" s="634"/>
      <c r="V10" s="634" t="s">
        <v>4</v>
      </c>
      <c r="W10" s="634"/>
      <c r="X10" s="634"/>
      <c r="Y10" s="634"/>
      <c r="Z10" s="634"/>
      <c r="AA10" s="634"/>
      <c r="AB10" s="634"/>
      <c r="AC10" s="635"/>
      <c r="AD10" s="636" t="s">
        <v>5</v>
      </c>
      <c r="AE10" s="653" t="s">
        <v>40</v>
      </c>
      <c r="AF10" s="626"/>
      <c r="AG10" s="635" t="s">
        <v>6</v>
      </c>
      <c r="AH10" s="124"/>
      <c r="AI10" s="125"/>
      <c r="AJ10" s="125"/>
      <c r="AK10" s="125"/>
      <c r="AL10" s="125"/>
    </row>
    <row r="11" spans="1:38" s="125" customFormat="1" ht="3.9" customHeight="1" x14ac:dyDescent="0.25">
      <c r="A11" s="204"/>
      <c r="B11" s="204"/>
      <c r="C11" s="204"/>
      <c r="D11" s="204"/>
      <c r="E11" s="225"/>
      <c r="F11" s="204"/>
      <c r="G11" s="205"/>
      <c r="H11" s="205"/>
      <c r="I11" s="205"/>
      <c r="J11" s="205"/>
      <c r="K11" s="205"/>
      <c r="L11" s="205"/>
      <c r="M11" s="205"/>
      <c r="N11" s="205"/>
      <c r="O11" s="205"/>
      <c r="P11" s="205"/>
      <c r="Q11" s="206"/>
      <c r="R11" s="206"/>
      <c r="S11" s="206"/>
      <c r="T11" s="206"/>
      <c r="U11" s="206"/>
      <c r="V11" s="206"/>
      <c r="W11" s="206"/>
      <c r="X11" s="206"/>
      <c r="Y11" s="206"/>
      <c r="Z11" s="206"/>
      <c r="AA11" s="206"/>
      <c r="AB11" s="206"/>
      <c r="AC11" s="206"/>
      <c r="AD11" s="566"/>
      <c r="AE11" s="654"/>
      <c r="AF11" s="207"/>
      <c r="AG11" s="207"/>
      <c r="AH11" s="202"/>
    </row>
    <row r="12" spans="1:38" ht="39" customHeight="1" x14ac:dyDescent="0.25">
      <c r="A12" s="614" t="s">
        <v>7</v>
      </c>
      <c r="B12" s="615" t="s">
        <v>1105</v>
      </c>
      <c r="C12" s="615" t="s">
        <v>9</v>
      </c>
      <c r="D12" s="616" t="s">
        <v>10</v>
      </c>
      <c r="E12" s="622" t="s">
        <v>1007</v>
      </c>
      <c r="F12" s="623" t="s">
        <v>1106</v>
      </c>
      <c r="G12" s="614" t="s">
        <v>1107</v>
      </c>
      <c r="H12" s="616" t="s">
        <v>1108</v>
      </c>
      <c r="I12" s="624" t="s">
        <v>1109</v>
      </c>
      <c r="J12" s="616" t="s">
        <v>1110</v>
      </c>
      <c r="K12" s="616" t="s">
        <v>17</v>
      </c>
      <c r="L12" s="616" t="s">
        <v>18</v>
      </c>
      <c r="M12" s="616" t="s">
        <v>19</v>
      </c>
      <c r="N12" s="616" t="s">
        <v>20</v>
      </c>
      <c r="O12" s="624" t="s">
        <v>21</v>
      </c>
      <c r="P12" s="617" t="s">
        <v>22</v>
      </c>
      <c r="Q12" s="614" t="s">
        <v>1111</v>
      </c>
      <c r="R12" s="616" t="s">
        <v>1112</v>
      </c>
      <c r="S12" s="616" t="s">
        <v>1113</v>
      </c>
      <c r="T12" s="616" t="s">
        <v>26</v>
      </c>
      <c r="U12" s="616" t="s">
        <v>27</v>
      </c>
      <c r="V12" s="616" t="s">
        <v>28</v>
      </c>
      <c r="W12" s="616" t="s">
        <v>29</v>
      </c>
      <c r="X12" s="616" t="s">
        <v>30</v>
      </c>
      <c r="Y12" s="616" t="s">
        <v>31</v>
      </c>
      <c r="Z12" s="616" t="s">
        <v>32</v>
      </c>
      <c r="AA12" s="624" t="s">
        <v>33</v>
      </c>
      <c r="AB12" s="624" t="s">
        <v>34</v>
      </c>
      <c r="AC12" s="625" t="s">
        <v>35</v>
      </c>
      <c r="AD12" s="618" t="s">
        <v>36</v>
      </c>
      <c r="AE12" s="619" t="s">
        <v>37</v>
      </c>
      <c r="AF12" s="620" t="s">
        <v>38</v>
      </c>
      <c r="AG12" s="621" t="s">
        <v>39</v>
      </c>
    </row>
    <row r="13" spans="1:38" s="127" customFormat="1" ht="23.1" customHeight="1" x14ac:dyDescent="0.25">
      <c r="A13" s="140" t="s">
        <v>50</v>
      </c>
      <c r="B13" s="133" t="s">
        <v>1102</v>
      </c>
      <c r="C13" s="133" t="s">
        <v>52</v>
      </c>
      <c r="D13" s="788" t="s">
        <v>928</v>
      </c>
      <c r="E13" s="238">
        <v>2739</v>
      </c>
      <c r="F13" s="239">
        <v>5</v>
      </c>
      <c r="G13" s="146">
        <v>440</v>
      </c>
      <c r="H13" s="133">
        <v>440</v>
      </c>
      <c r="I13" s="133"/>
      <c r="J13" s="133">
        <v>97</v>
      </c>
      <c r="K13" s="144"/>
      <c r="L13" s="240"/>
      <c r="M13" s="240"/>
      <c r="N13" s="145">
        <v>0.75</v>
      </c>
      <c r="O13" s="145"/>
      <c r="P13" s="241">
        <f>N13*360</f>
        <v>270</v>
      </c>
      <c r="Q13" s="155">
        <f>(8047.5+8032.5)/2</f>
        <v>8040</v>
      </c>
      <c r="R13" s="133">
        <v>15</v>
      </c>
      <c r="S13" s="134">
        <v>3.5</v>
      </c>
      <c r="T13" s="133">
        <v>4</v>
      </c>
      <c r="U13" s="134">
        <f t="shared" ref="U13:U24" si="0">S13+T13</f>
        <v>7.5</v>
      </c>
      <c r="V13" s="133" t="s">
        <v>53</v>
      </c>
      <c r="W13" s="134"/>
      <c r="X13" s="133" t="s">
        <v>54</v>
      </c>
      <c r="Y13" s="133" t="s">
        <v>55</v>
      </c>
      <c r="Z13" s="134">
        <v>10</v>
      </c>
      <c r="AA13" s="144">
        <v>0.4375</v>
      </c>
      <c r="AB13" s="144"/>
      <c r="AC13" s="147"/>
      <c r="AD13" s="243" t="s">
        <v>56</v>
      </c>
      <c r="AE13" s="146" t="s">
        <v>57</v>
      </c>
      <c r="AF13" s="134" t="s">
        <v>57</v>
      </c>
      <c r="AG13" s="705" t="s">
        <v>2242</v>
      </c>
    </row>
    <row r="14" spans="1:38" s="120" customFormat="1" ht="39.9" customHeight="1" x14ac:dyDescent="0.25">
      <c r="A14" s="140" t="s">
        <v>67</v>
      </c>
      <c r="B14" s="133" t="s">
        <v>1103</v>
      </c>
      <c r="C14" s="133" t="s">
        <v>52</v>
      </c>
      <c r="D14" s="244" t="s">
        <v>2105</v>
      </c>
      <c r="E14" s="242">
        <v>2744</v>
      </c>
      <c r="F14" s="239">
        <v>5</v>
      </c>
      <c r="G14" s="146">
        <v>628</v>
      </c>
      <c r="H14" s="133">
        <v>628</v>
      </c>
      <c r="I14" s="133"/>
      <c r="J14" s="133">
        <v>97.92</v>
      </c>
      <c r="K14" s="240"/>
      <c r="L14" s="240"/>
      <c r="M14" s="240"/>
      <c r="N14" s="145">
        <v>0.5</v>
      </c>
      <c r="O14" s="134">
        <v>14</v>
      </c>
      <c r="P14" s="241"/>
      <c r="Q14" s="155">
        <v>8175</v>
      </c>
      <c r="R14" s="133">
        <v>300</v>
      </c>
      <c r="S14" s="134">
        <v>8.4</v>
      </c>
      <c r="T14" s="133">
        <v>17.8</v>
      </c>
      <c r="U14" s="134">
        <f t="shared" si="0"/>
        <v>26.200000000000003</v>
      </c>
      <c r="V14" s="133" t="s">
        <v>68</v>
      </c>
      <c r="W14" s="245" t="s">
        <v>64</v>
      </c>
      <c r="X14" s="133" t="s">
        <v>54</v>
      </c>
      <c r="Y14" s="133" t="s">
        <v>69</v>
      </c>
      <c r="Z14" s="246" t="s">
        <v>70</v>
      </c>
      <c r="AA14" s="144"/>
      <c r="AB14" s="144"/>
      <c r="AC14" s="147"/>
      <c r="AD14" s="656" t="s">
        <v>2107</v>
      </c>
      <c r="AE14" s="146" t="s">
        <v>2132</v>
      </c>
      <c r="AF14" s="133" t="s">
        <v>66</v>
      </c>
      <c r="AG14" s="247" t="s">
        <v>2108</v>
      </c>
    </row>
    <row r="15" spans="1:38" s="120" customFormat="1" ht="45" customHeight="1" x14ac:dyDescent="0.25">
      <c r="A15" s="140" t="s">
        <v>67</v>
      </c>
      <c r="B15" s="133" t="s">
        <v>1103</v>
      </c>
      <c r="C15" s="133" t="s">
        <v>52</v>
      </c>
      <c r="D15" s="244" t="s">
        <v>2105</v>
      </c>
      <c r="E15" s="242">
        <v>2744</v>
      </c>
      <c r="F15" s="239">
        <v>5</v>
      </c>
      <c r="G15" s="146">
        <v>628</v>
      </c>
      <c r="H15" s="133">
        <v>628</v>
      </c>
      <c r="I15" s="133"/>
      <c r="J15" s="133">
        <v>97.92</v>
      </c>
      <c r="K15" s="240"/>
      <c r="L15" s="240"/>
      <c r="M15" s="240"/>
      <c r="N15" s="145">
        <v>0.5</v>
      </c>
      <c r="O15" s="134">
        <v>14</v>
      </c>
      <c r="P15" s="241"/>
      <c r="Q15" s="155">
        <v>8175</v>
      </c>
      <c r="R15" s="133">
        <v>150</v>
      </c>
      <c r="S15" s="134">
        <v>8.4</v>
      </c>
      <c r="T15" s="133">
        <v>17.8</v>
      </c>
      <c r="U15" s="134">
        <f t="shared" si="0"/>
        <v>26.200000000000003</v>
      </c>
      <c r="V15" s="133" t="s">
        <v>68</v>
      </c>
      <c r="W15" s="245" t="s">
        <v>64</v>
      </c>
      <c r="X15" s="133" t="s">
        <v>54</v>
      </c>
      <c r="Y15" s="133" t="s">
        <v>65</v>
      </c>
      <c r="Z15" s="246"/>
      <c r="AA15" s="144"/>
      <c r="AB15" s="144"/>
      <c r="AC15" s="147"/>
      <c r="AD15" s="656" t="s">
        <v>2107</v>
      </c>
      <c r="AE15" s="146" t="s">
        <v>2132</v>
      </c>
      <c r="AF15" s="133" t="s">
        <v>66</v>
      </c>
      <c r="AG15" s="247" t="s">
        <v>2108</v>
      </c>
    </row>
    <row r="16" spans="1:38" s="120" customFormat="1" ht="23.1" customHeight="1" x14ac:dyDescent="0.25">
      <c r="A16" s="140" t="s">
        <v>942</v>
      </c>
      <c r="B16" s="133" t="s">
        <v>1103</v>
      </c>
      <c r="C16" s="133"/>
      <c r="D16" s="244">
        <v>40371</v>
      </c>
      <c r="E16" s="242">
        <v>2682</v>
      </c>
      <c r="F16" s="239"/>
      <c r="G16" s="146">
        <v>680</v>
      </c>
      <c r="H16" s="133">
        <v>680</v>
      </c>
      <c r="I16" s="133"/>
      <c r="J16" s="133">
        <v>98</v>
      </c>
      <c r="K16" s="240"/>
      <c r="L16" s="240"/>
      <c r="M16" s="240"/>
      <c r="N16" s="145"/>
      <c r="O16" s="134"/>
      <c r="P16" s="241"/>
      <c r="Q16" s="155">
        <v>8070</v>
      </c>
      <c r="R16" s="133">
        <v>70</v>
      </c>
      <c r="S16" s="134">
        <v>6.3</v>
      </c>
      <c r="T16" s="133">
        <v>4</v>
      </c>
      <c r="U16" s="134">
        <f t="shared" si="0"/>
        <v>10.3</v>
      </c>
      <c r="V16" s="133"/>
      <c r="W16" s="245"/>
      <c r="X16" s="133"/>
      <c r="Y16" s="133"/>
      <c r="Z16" s="246"/>
      <c r="AA16" s="144"/>
      <c r="AB16" s="144"/>
      <c r="AC16" s="147"/>
      <c r="AD16" s="243" t="s">
        <v>72</v>
      </c>
      <c r="AE16" s="146" t="s">
        <v>73</v>
      </c>
      <c r="AF16" s="133" t="s">
        <v>60</v>
      </c>
      <c r="AG16" s="247" t="s">
        <v>947</v>
      </c>
    </row>
    <row r="17" spans="1:33" s="120" customFormat="1" ht="23.1" customHeight="1" x14ac:dyDescent="0.25">
      <c r="A17" s="140" t="s">
        <v>943</v>
      </c>
      <c r="B17" s="133" t="s">
        <v>1102</v>
      </c>
      <c r="C17" s="133"/>
      <c r="D17" s="788" t="s">
        <v>1962</v>
      </c>
      <c r="E17" s="242">
        <v>2682</v>
      </c>
      <c r="F17" s="239"/>
      <c r="G17" s="146">
        <v>680</v>
      </c>
      <c r="H17" s="133">
        <v>680</v>
      </c>
      <c r="I17" s="133"/>
      <c r="J17" s="133">
        <v>98</v>
      </c>
      <c r="K17" s="240"/>
      <c r="L17" s="240"/>
      <c r="M17" s="240"/>
      <c r="N17" s="145"/>
      <c r="O17" s="134"/>
      <c r="P17" s="241"/>
      <c r="Q17" s="155">
        <v>8070</v>
      </c>
      <c r="R17" s="133">
        <v>70</v>
      </c>
      <c r="S17" s="134">
        <v>6.3</v>
      </c>
      <c r="T17" s="133">
        <v>4</v>
      </c>
      <c r="U17" s="134">
        <f t="shared" si="0"/>
        <v>10.3</v>
      </c>
      <c r="V17" s="133"/>
      <c r="W17" s="245"/>
      <c r="X17" s="133"/>
      <c r="Y17" s="133"/>
      <c r="Z17" s="246"/>
      <c r="AA17" s="144"/>
      <c r="AB17" s="144"/>
      <c r="AC17" s="147"/>
      <c r="AD17" s="243" t="s">
        <v>72</v>
      </c>
      <c r="AE17" s="146" t="s">
        <v>73</v>
      </c>
      <c r="AF17" s="133" t="s">
        <v>60</v>
      </c>
      <c r="AG17" s="827" t="s">
        <v>3010</v>
      </c>
    </row>
    <row r="18" spans="1:33" s="120" customFormat="1" ht="23.1" customHeight="1" x14ac:dyDescent="0.25">
      <c r="A18" s="140" t="s">
        <v>74</v>
      </c>
      <c r="B18" s="133" t="s">
        <v>1102</v>
      </c>
      <c r="C18" s="133" t="s">
        <v>52</v>
      </c>
      <c r="D18" s="704" t="s">
        <v>928</v>
      </c>
      <c r="E18" s="248" t="s">
        <v>327</v>
      </c>
      <c r="F18" s="239">
        <v>3</v>
      </c>
      <c r="G18" s="146">
        <v>760.8</v>
      </c>
      <c r="H18" s="133">
        <v>744.9</v>
      </c>
      <c r="I18" s="240">
        <v>90</v>
      </c>
      <c r="J18" s="240">
        <v>98.4</v>
      </c>
      <c r="K18" s="240"/>
      <c r="L18" s="240"/>
      <c r="M18" s="249"/>
      <c r="N18" s="145">
        <v>0.4375</v>
      </c>
      <c r="O18" s="250">
        <v>5</v>
      </c>
      <c r="P18" s="241"/>
      <c r="Q18" s="155">
        <v>8300</v>
      </c>
      <c r="R18" s="133">
        <v>128</v>
      </c>
      <c r="S18" s="134">
        <v>13.5</v>
      </c>
      <c r="T18" s="133">
        <v>6.5</v>
      </c>
      <c r="U18" s="134">
        <f t="shared" si="0"/>
        <v>20</v>
      </c>
      <c r="V18" s="134" t="s">
        <v>53</v>
      </c>
      <c r="W18" s="134" t="s">
        <v>64</v>
      </c>
      <c r="X18" s="133" t="s">
        <v>75</v>
      </c>
      <c r="Y18" s="133" t="s">
        <v>65</v>
      </c>
      <c r="Z18" s="133">
        <v>64</v>
      </c>
      <c r="AA18" s="144">
        <v>1</v>
      </c>
      <c r="AB18" s="144">
        <v>10.8</v>
      </c>
      <c r="AC18" s="147"/>
      <c r="AD18" s="243" t="s">
        <v>76</v>
      </c>
      <c r="AE18" s="146" t="s">
        <v>77</v>
      </c>
      <c r="AF18" s="133" t="s">
        <v>78</v>
      </c>
      <c r="AG18" s="705" t="s">
        <v>3011</v>
      </c>
    </row>
    <row r="19" spans="1:33" s="120" customFormat="1" ht="23.1" customHeight="1" x14ac:dyDescent="0.25">
      <c r="A19" s="140" t="s">
        <v>937</v>
      </c>
      <c r="B19" s="133" t="s">
        <v>1103</v>
      </c>
      <c r="C19" s="133" t="s">
        <v>52</v>
      </c>
      <c r="D19" s="209">
        <v>37380</v>
      </c>
      <c r="E19" s="248" t="s">
        <v>920</v>
      </c>
      <c r="F19" s="239">
        <v>12</v>
      </c>
      <c r="G19" s="146">
        <v>705</v>
      </c>
      <c r="H19" s="133">
        <v>705</v>
      </c>
      <c r="I19" s="251"/>
      <c r="J19" s="240">
        <v>98.192099999999996</v>
      </c>
      <c r="K19" s="251"/>
      <c r="L19" s="251"/>
      <c r="M19" s="252"/>
      <c r="N19" s="145">
        <v>0.5625</v>
      </c>
      <c r="O19" s="145"/>
      <c r="P19" s="241">
        <f>N19*360</f>
        <v>202.5</v>
      </c>
      <c r="Q19" s="155">
        <v>8160</v>
      </c>
      <c r="R19" s="133">
        <v>15</v>
      </c>
      <c r="S19" s="134">
        <v>11.2</v>
      </c>
      <c r="T19" s="133">
        <v>8</v>
      </c>
      <c r="U19" s="134">
        <f t="shared" si="0"/>
        <v>19.2</v>
      </c>
      <c r="V19" s="134" t="s">
        <v>53</v>
      </c>
      <c r="W19" s="134"/>
      <c r="X19" s="133" t="s">
        <v>80</v>
      </c>
      <c r="Y19" s="133" t="s">
        <v>65</v>
      </c>
      <c r="Z19" s="133">
        <v>7.5</v>
      </c>
      <c r="AA19" s="144"/>
      <c r="AB19" s="144"/>
      <c r="AC19" s="147"/>
      <c r="AD19" s="243" t="s">
        <v>81</v>
      </c>
      <c r="AE19" s="257" t="s">
        <v>2133</v>
      </c>
      <c r="AF19" s="134" t="s">
        <v>83</v>
      </c>
      <c r="AG19" s="159" t="s">
        <v>938</v>
      </c>
    </row>
    <row r="20" spans="1:33" s="120" customFormat="1" ht="23.1" customHeight="1" x14ac:dyDescent="0.25">
      <c r="A20" s="140" t="s">
        <v>937</v>
      </c>
      <c r="B20" s="133" t="s">
        <v>1103</v>
      </c>
      <c r="C20" s="133" t="s">
        <v>52</v>
      </c>
      <c r="D20" s="209">
        <v>37380</v>
      </c>
      <c r="E20" s="248" t="s">
        <v>920</v>
      </c>
      <c r="F20" s="239">
        <v>12</v>
      </c>
      <c r="G20" s="146">
        <v>705</v>
      </c>
      <c r="H20" s="133">
        <v>705</v>
      </c>
      <c r="I20" s="251"/>
      <c r="J20" s="240">
        <v>98.192099999999996</v>
      </c>
      <c r="K20" s="251"/>
      <c r="L20" s="251"/>
      <c r="M20" s="252"/>
      <c r="N20" s="145">
        <v>0.5625</v>
      </c>
      <c r="O20" s="145"/>
      <c r="P20" s="241">
        <f>N20*360</f>
        <v>202.5</v>
      </c>
      <c r="Q20" s="155">
        <v>8160</v>
      </c>
      <c r="R20" s="133">
        <v>150</v>
      </c>
      <c r="S20" s="134">
        <v>11.2</v>
      </c>
      <c r="T20" s="133">
        <v>8</v>
      </c>
      <c r="U20" s="134">
        <f t="shared" si="0"/>
        <v>19.2</v>
      </c>
      <c r="V20" s="134" t="s">
        <v>53</v>
      </c>
      <c r="W20" s="134"/>
      <c r="X20" s="133" t="s">
        <v>54</v>
      </c>
      <c r="Y20" s="133" t="s">
        <v>65</v>
      </c>
      <c r="Z20" s="133">
        <v>75</v>
      </c>
      <c r="AA20" s="144"/>
      <c r="AB20" s="144"/>
      <c r="AC20" s="147"/>
      <c r="AD20" s="243" t="s">
        <v>84</v>
      </c>
      <c r="AE20" s="257" t="s">
        <v>2133</v>
      </c>
      <c r="AF20" s="134" t="s">
        <v>83</v>
      </c>
      <c r="AG20" s="159" t="s">
        <v>938</v>
      </c>
    </row>
    <row r="21" spans="1:33" s="120" customFormat="1" ht="23.1" customHeight="1" x14ac:dyDescent="0.25">
      <c r="A21" s="140" t="s">
        <v>2110</v>
      </c>
      <c r="B21" s="730" t="s">
        <v>1103</v>
      </c>
      <c r="C21" s="133" t="s">
        <v>52</v>
      </c>
      <c r="D21" s="244">
        <v>41949</v>
      </c>
      <c r="E21" s="242">
        <v>2738</v>
      </c>
      <c r="F21" s="239">
        <v>5</v>
      </c>
      <c r="G21" s="146">
        <v>504</v>
      </c>
      <c r="H21" s="133">
        <v>504</v>
      </c>
      <c r="I21" s="133"/>
      <c r="J21" s="133">
        <v>97.4</v>
      </c>
      <c r="K21" s="240"/>
      <c r="L21" s="240"/>
      <c r="M21" s="240"/>
      <c r="N21" s="145">
        <v>0.45833333333333331</v>
      </c>
      <c r="O21" s="134">
        <v>43</v>
      </c>
      <c r="P21" s="241"/>
      <c r="Q21" s="155">
        <v>8180</v>
      </c>
      <c r="R21" s="133">
        <v>310</v>
      </c>
      <c r="S21" s="134">
        <v>4.3</v>
      </c>
      <c r="T21" s="133">
        <v>24</v>
      </c>
      <c r="U21" s="134">
        <f t="shared" si="0"/>
        <v>28.3</v>
      </c>
      <c r="V21" s="133" t="s">
        <v>94</v>
      </c>
      <c r="W21" s="245" t="s">
        <v>95</v>
      </c>
      <c r="X21" s="133" t="s">
        <v>54</v>
      </c>
      <c r="Y21" s="133" t="s">
        <v>69</v>
      </c>
      <c r="Z21" s="240">
        <v>832.56</v>
      </c>
      <c r="AA21" s="144"/>
      <c r="AB21" s="144"/>
      <c r="AC21" s="147"/>
      <c r="AD21" s="243" t="s">
        <v>96</v>
      </c>
      <c r="AE21" s="146" t="s">
        <v>872</v>
      </c>
      <c r="AF21" s="258" t="s">
        <v>3012</v>
      </c>
      <c r="AG21" s="828" t="s">
        <v>3013</v>
      </c>
    </row>
    <row r="22" spans="1:33" s="120" customFormat="1" ht="23.1" customHeight="1" x14ac:dyDescent="0.25">
      <c r="A22" s="855" t="s">
        <v>3053</v>
      </c>
      <c r="B22" s="837" t="s">
        <v>1102</v>
      </c>
      <c r="C22" s="837" t="s">
        <v>52</v>
      </c>
      <c r="D22" s="856" t="s">
        <v>1934</v>
      </c>
      <c r="E22" s="857" t="s">
        <v>3055</v>
      </c>
      <c r="F22" s="858">
        <v>5</v>
      </c>
      <c r="G22" s="859">
        <v>505</v>
      </c>
      <c r="H22" s="837">
        <v>505</v>
      </c>
      <c r="I22" s="837"/>
      <c r="J22" s="837">
        <v>97.4</v>
      </c>
      <c r="K22" s="860"/>
      <c r="L22" s="860"/>
      <c r="M22" s="860"/>
      <c r="N22" s="861" t="s">
        <v>40</v>
      </c>
      <c r="O22" s="862" t="s">
        <v>40</v>
      </c>
      <c r="P22" s="863"/>
      <c r="Q22" s="864">
        <v>8180</v>
      </c>
      <c r="R22" s="837">
        <v>310</v>
      </c>
      <c r="S22" s="862">
        <v>4.3</v>
      </c>
      <c r="T22" s="837">
        <v>24</v>
      </c>
      <c r="U22" s="862">
        <f t="shared" ref="U22" si="1">S22+T22</f>
        <v>28.3</v>
      </c>
      <c r="V22" s="837" t="s">
        <v>94</v>
      </c>
      <c r="W22" s="865" t="s">
        <v>95</v>
      </c>
      <c r="X22" s="837" t="s">
        <v>54</v>
      </c>
      <c r="Y22" s="837" t="s">
        <v>69</v>
      </c>
      <c r="Z22" s="860">
        <v>832.56</v>
      </c>
      <c r="AA22" s="866"/>
      <c r="AB22" s="866"/>
      <c r="AC22" s="867"/>
      <c r="AD22" s="868" t="s">
        <v>96</v>
      </c>
      <c r="AE22" s="859" t="s">
        <v>872</v>
      </c>
      <c r="AF22" s="869" t="s">
        <v>60</v>
      </c>
      <c r="AG22" s="870" t="s">
        <v>3054</v>
      </c>
    </row>
    <row r="23" spans="1:33" s="120" customFormat="1" ht="23.1" customHeight="1" x14ac:dyDescent="0.25">
      <c r="A23" s="140" t="s">
        <v>107</v>
      </c>
      <c r="B23" s="133" t="s">
        <v>1103</v>
      </c>
      <c r="C23" s="133" t="s">
        <v>52</v>
      </c>
      <c r="D23" s="209">
        <v>38183</v>
      </c>
      <c r="E23" s="248" t="s">
        <v>920</v>
      </c>
      <c r="F23" s="239">
        <v>10</v>
      </c>
      <c r="G23" s="146">
        <v>705</v>
      </c>
      <c r="H23" s="133">
        <v>705</v>
      </c>
      <c r="I23" s="251"/>
      <c r="J23" s="240">
        <v>98.194400000000002</v>
      </c>
      <c r="K23" s="251"/>
      <c r="L23" s="251"/>
      <c r="M23" s="252"/>
      <c r="N23" s="145">
        <v>0.56805555555555554</v>
      </c>
      <c r="O23" s="145"/>
      <c r="P23" s="241">
        <f>N23*360</f>
        <v>204.5</v>
      </c>
      <c r="Q23" s="155">
        <v>8160</v>
      </c>
      <c r="R23" s="133">
        <v>15</v>
      </c>
      <c r="S23" s="134">
        <v>12.5</v>
      </c>
      <c r="T23" s="133">
        <v>8</v>
      </c>
      <c r="U23" s="134">
        <f t="shared" si="0"/>
        <v>20.5</v>
      </c>
      <c r="V23" s="133" t="s">
        <v>53</v>
      </c>
      <c r="W23" s="134"/>
      <c r="X23" s="133" t="s">
        <v>80</v>
      </c>
      <c r="Y23" s="133" t="s">
        <v>65</v>
      </c>
      <c r="Z23" s="133">
        <v>7.5</v>
      </c>
      <c r="AA23" s="144"/>
      <c r="AB23" s="144"/>
      <c r="AC23" s="147"/>
      <c r="AD23" s="243" t="s">
        <v>81</v>
      </c>
      <c r="AE23" s="257" t="s">
        <v>2133</v>
      </c>
      <c r="AF23" s="134" t="s">
        <v>108</v>
      </c>
      <c r="AG23" s="159"/>
    </row>
    <row r="24" spans="1:33" s="120" customFormat="1" ht="23.1" customHeight="1" x14ac:dyDescent="0.25">
      <c r="A24" s="140" t="s">
        <v>107</v>
      </c>
      <c r="B24" s="133" t="s">
        <v>1103</v>
      </c>
      <c r="C24" s="133" t="s">
        <v>52</v>
      </c>
      <c r="D24" s="209">
        <v>38183</v>
      </c>
      <c r="E24" s="248" t="s">
        <v>920</v>
      </c>
      <c r="F24" s="239">
        <v>10</v>
      </c>
      <c r="G24" s="146">
        <v>705</v>
      </c>
      <c r="H24" s="133">
        <v>705</v>
      </c>
      <c r="I24" s="251"/>
      <c r="J24" s="240">
        <v>98.194400000000002</v>
      </c>
      <c r="K24" s="251"/>
      <c r="L24" s="251"/>
      <c r="M24" s="252"/>
      <c r="N24" s="145">
        <v>0.56805555555555554</v>
      </c>
      <c r="O24" s="145"/>
      <c r="P24" s="241">
        <f>N24*360</f>
        <v>204.5</v>
      </c>
      <c r="Q24" s="155">
        <v>8160</v>
      </c>
      <c r="R24" s="133">
        <v>150</v>
      </c>
      <c r="S24" s="134">
        <v>12.5</v>
      </c>
      <c r="T24" s="133">
        <v>8</v>
      </c>
      <c r="U24" s="134">
        <f t="shared" si="0"/>
        <v>20.5</v>
      </c>
      <c r="V24" s="133" t="s">
        <v>53</v>
      </c>
      <c r="W24" s="134"/>
      <c r="X24" s="133" t="s">
        <v>54</v>
      </c>
      <c r="Y24" s="133" t="s">
        <v>65</v>
      </c>
      <c r="Z24" s="133">
        <v>75</v>
      </c>
      <c r="AA24" s="144"/>
      <c r="AB24" s="144"/>
      <c r="AC24" s="147"/>
      <c r="AD24" s="243" t="s">
        <v>109</v>
      </c>
      <c r="AE24" s="257" t="s">
        <v>2133</v>
      </c>
      <c r="AF24" s="134" t="s">
        <v>108</v>
      </c>
      <c r="AG24" s="159"/>
    </row>
    <row r="25" spans="1:33" s="120" customFormat="1" ht="23.1" customHeight="1" x14ac:dyDescent="0.25">
      <c r="A25" s="855" t="s">
        <v>3056</v>
      </c>
      <c r="B25" s="837" t="s">
        <v>1102</v>
      </c>
      <c r="C25" s="837"/>
      <c r="D25" s="871">
        <v>42276</v>
      </c>
      <c r="E25" s="872" t="s">
        <v>3058</v>
      </c>
      <c r="F25" s="858"/>
      <c r="G25" s="859">
        <v>695</v>
      </c>
      <c r="H25" s="837">
        <v>695</v>
      </c>
      <c r="I25" s="873"/>
      <c r="J25" s="860">
        <v>98.2</v>
      </c>
      <c r="K25" s="873"/>
      <c r="L25" s="873"/>
      <c r="M25" s="874"/>
      <c r="N25" s="861"/>
      <c r="O25" s="861"/>
      <c r="P25" s="863"/>
      <c r="Q25" s="864">
        <v>8150</v>
      </c>
      <c r="R25" s="837">
        <v>250</v>
      </c>
      <c r="S25" s="862"/>
      <c r="T25" s="837"/>
      <c r="U25" s="862"/>
      <c r="V25" s="837"/>
      <c r="W25" s="862"/>
      <c r="X25" s="837"/>
      <c r="Y25" s="837"/>
      <c r="Z25" s="837"/>
      <c r="AA25" s="866"/>
      <c r="AB25" s="866"/>
      <c r="AC25" s="867"/>
      <c r="AD25" s="868"/>
      <c r="AE25" s="875" t="s">
        <v>3057</v>
      </c>
      <c r="AF25" s="862"/>
      <c r="AG25" s="838"/>
    </row>
    <row r="26" spans="1:33" s="122" customFormat="1" ht="23.1" customHeight="1" x14ac:dyDescent="0.25">
      <c r="A26" s="140" t="s">
        <v>1158</v>
      </c>
      <c r="B26" s="133" t="s">
        <v>1103</v>
      </c>
      <c r="C26" s="133" t="s">
        <v>86</v>
      </c>
      <c r="D26" s="244">
        <v>41112</v>
      </c>
      <c r="E26" s="242">
        <v>2728</v>
      </c>
      <c r="F26" s="254">
        <v>5</v>
      </c>
      <c r="G26" s="146">
        <v>510</v>
      </c>
      <c r="H26" s="133">
        <v>510</v>
      </c>
      <c r="I26" s="133"/>
      <c r="J26" s="133">
        <v>97</v>
      </c>
      <c r="K26" s="144"/>
      <c r="L26" s="240"/>
      <c r="M26" s="240"/>
      <c r="N26" s="134"/>
      <c r="O26" s="134"/>
      <c r="P26" s="241"/>
      <c r="Q26" s="155">
        <v>8128</v>
      </c>
      <c r="R26" s="134" t="s">
        <v>88</v>
      </c>
      <c r="S26" s="134"/>
      <c r="T26" s="134">
        <v>6</v>
      </c>
      <c r="U26" s="134">
        <v>17</v>
      </c>
      <c r="V26" s="133"/>
      <c r="W26" s="134" t="s">
        <v>64</v>
      </c>
      <c r="X26" s="133" t="s">
        <v>54</v>
      </c>
      <c r="Y26" s="134" t="s">
        <v>89</v>
      </c>
      <c r="Z26" s="134" t="s">
        <v>90</v>
      </c>
      <c r="AA26" s="144"/>
      <c r="AB26" s="144"/>
      <c r="AC26" s="147"/>
      <c r="AD26" s="243" t="s">
        <v>117</v>
      </c>
      <c r="AE26" s="146" t="s">
        <v>124</v>
      </c>
      <c r="AF26" s="133" t="s">
        <v>92</v>
      </c>
      <c r="AG26" s="255" t="s">
        <v>1159</v>
      </c>
    </row>
    <row r="27" spans="1:33" s="127" customFormat="1" ht="23.1" customHeight="1" x14ac:dyDescent="0.25">
      <c r="A27" s="140" t="s">
        <v>1158</v>
      </c>
      <c r="B27" s="133" t="s">
        <v>1103</v>
      </c>
      <c r="C27" s="133" t="s">
        <v>86</v>
      </c>
      <c r="D27" s="244">
        <v>41113</v>
      </c>
      <c r="E27" s="242">
        <v>2728</v>
      </c>
      <c r="F27" s="254">
        <v>5</v>
      </c>
      <c r="G27" s="146">
        <v>510</v>
      </c>
      <c r="H27" s="133">
        <v>510</v>
      </c>
      <c r="I27" s="133"/>
      <c r="J27" s="133">
        <v>97</v>
      </c>
      <c r="K27" s="144"/>
      <c r="L27" s="240"/>
      <c r="M27" s="240"/>
      <c r="N27" s="134"/>
      <c r="O27" s="134"/>
      <c r="P27" s="241"/>
      <c r="Q27" s="155">
        <v>8320</v>
      </c>
      <c r="R27" s="134" t="s">
        <v>88</v>
      </c>
      <c r="S27" s="134"/>
      <c r="T27" s="134">
        <v>6</v>
      </c>
      <c r="U27" s="134">
        <v>17</v>
      </c>
      <c r="V27" s="134"/>
      <c r="W27" s="134" t="s">
        <v>64</v>
      </c>
      <c r="X27" s="133" t="s">
        <v>54</v>
      </c>
      <c r="Y27" s="134" t="s">
        <v>89</v>
      </c>
      <c r="Z27" s="134" t="s">
        <v>90</v>
      </c>
      <c r="AA27" s="144"/>
      <c r="AB27" s="144"/>
      <c r="AC27" s="147"/>
      <c r="AD27" s="243" t="s">
        <v>117</v>
      </c>
      <c r="AE27" s="146" t="s">
        <v>124</v>
      </c>
      <c r="AF27" s="133" t="s">
        <v>92</v>
      </c>
      <c r="AG27" s="255" t="s">
        <v>1159</v>
      </c>
    </row>
    <row r="28" spans="1:33" s="120" customFormat="1" ht="23.1" customHeight="1" x14ac:dyDescent="0.25">
      <c r="A28" s="256" t="s">
        <v>119</v>
      </c>
      <c r="B28" s="133" t="s">
        <v>1102</v>
      </c>
      <c r="C28" s="134" t="s">
        <v>52</v>
      </c>
      <c r="D28" s="244" t="s">
        <v>1140</v>
      </c>
      <c r="E28" s="248" t="s">
        <v>40</v>
      </c>
      <c r="F28" s="239">
        <v>5</v>
      </c>
      <c r="G28" s="257" t="s">
        <v>120</v>
      </c>
      <c r="H28" s="258" t="s">
        <v>120</v>
      </c>
      <c r="I28" s="133"/>
      <c r="J28" s="133"/>
      <c r="K28" s="133"/>
      <c r="L28" s="133"/>
      <c r="M28" s="133"/>
      <c r="N28" s="145"/>
      <c r="O28" s="134">
        <v>27</v>
      </c>
      <c r="P28" s="141"/>
      <c r="Q28" s="146" t="s">
        <v>87</v>
      </c>
      <c r="R28" s="134"/>
      <c r="S28" s="133">
        <v>9</v>
      </c>
      <c r="T28" s="133">
        <v>4</v>
      </c>
      <c r="U28" s="133">
        <v>13</v>
      </c>
      <c r="V28" s="134" t="s">
        <v>53</v>
      </c>
      <c r="W28" s="133"/>
      <c r="X28" s="134"/>
      <c r="Y28" s="134" t="s">
        <v>121</v>
      </c>
      <c r="Z28" s="134" t="s">
        <v>122</v>
      </c>
      <c r="AA28" s="144"/>
      <c r="AB28" s="144" t="s">
        <v>40</v>
      </c>
      <c r="AC28" s="147"/>
      <c r="AD28" s="339"/>
      <c r="AE28" s="260" t="s">
        <v>57</v>
      </c>
      <c r="AF28" s="133" t="s">
        <v>57</v>
      </c>
      <c r="AG28" s="261" t="s">
        <v>921</v>
      </c>
    </row>
    <row r="29" spans="1:33" s="120" customFormat="1" ht="23.1" customHeight="1" x14ac:dyDescent="0.25">
      <c r="A29" s="140" t="s">
        <v>128</v>
      </c>
      <c r="B29" s="133" t="s">
        <v>1103</v>
      </c>
      <c r="C29" s="133" t="s">
        <v>52</v>
      </c>
      <c r="D29" s="209">
        <v>38835</v>
      </c>
      <c r="E29" s="242">
        <v>2594</v>
      </c>
      <c r="F29" s="239">
        <v>6</v>
      </c>
      <c r="G29" s="146">
        <v>705</v>
      </c>
      <c r="H29" s="133">
        <v>705</v>
      </c>
      <c r="I29" s="133"/>
      <c r="J29" s="133">
        <v>98.1</v>
      </c>
      <c r="K29" s="144"/>
      <c r="L29" s="240"/>
      <c r="M29" s="240"/>
      <c r="N29" s="262">
        <v>0.56874999999999998</v>
      </c>
      <c r="O29" s="145"/>
      <c r="P29" s="241">
        <f>N29*360</f>
        <v>204.75</v>
      </c>
      <c r="Q29" s="155">
        <v>8330</v>
      </c>
      <c r="R29" s="133">
        <v>80</v>
      </c>
      <c r="S29" s="245">
        <v>9.5399999999999991</v>
      </c>
      <c r="T29" s="134">
        <v>7</v>
      </c>
      <c r="U29" s="134">
        <f>S29+T29</f>
        <v>16.54</v>
      </c>
      <c r="V29" s="134" t="s">
        <v>53</v>
      </c>
      <c r="W29" s="134"/>
      <c r="X29" s="133" t="s">
        <v>54</v>
      </c>
      <c r="Y29" s="133" t="s">
        <v>129</v>
      </c>
      <c r="Z29" s="133">
        <v>40</v>
      </c>
      <c r="AA29" s="144"/>
      <c r="AB29" s="144"/>
      <c r="AC29" s="147"/>
      <c r="AD29" s="243" t="s">
        <v>130</v>
      </c>
      <c r="AE29" s="257" t="s">
        <v>2134</v>
      </c>
      <c r="AF29" s="134" t="s">
        <v>108</v>
      </c>
      <c r="AG29" s="159" t="s">
        <v>1053</v>
      </c>
    </row>
    <row r="30" spans="1:33" s="120" customFormat="1" ht="23.1" customHeight="1" x14ac:dyDescent="0.25">
      <c r="A30" s="855" t="s">
        <v>3059</v>
      </c>
      <c r="B30" s="837" t="s">
        <v>1102</v>
      </c>
      <c r="C30" s="837"/>
      <c r="D30" s="856" t="s">
        <v>1914</v>
      </c>
      <c r="E30" s="857" t="s">
        <v>3060</v>
      </c>
      <c r="F30" s="858"/>
      <c r="G30" s="859">
        <v>48435</v>
      </c>
      <c r="H30" s="837">
        <v>23137</v>
      </c>
      <c r="I30" s="837"/>
      <c r="J30" s="837"/>
      <c r="K30" s="866"/>
      <c r="L30" s="860"/>
      <c r="M30" s="860"/>
      <c r="N30" s="876"/>
      <c r="O30" s="861"/>
      <c r="P30" s="863"/>
      <c r="Q30" s="864">
        <v>8212</v>
      </c>
      <c r="R30" s="837">
        <v>375</v>
      </c>
      <c r="S30" s="865"/>
      <c r="T30" s="862"/>
      <c r="U30" s="862"/>
      <c r="V30" s="862"/>
      <c r="W30" s="862"/>
      <c r="X30" s="837"/>
      <c r="Y30" s="837"/>
      <c r="Z30" s="837"/>
      <c r="AA30" s="866"/>
      <c r="AB30" s="866"/>
      <c r="AC30" s="867"/>
      <c r="AD30" s="868"/>
      <c r="AE30" s="875" t="s">
        <v>2061</v>
      </c>
      <c r="AF30" s="862" t="s">
        <v>60</v>
      </c>
      <c r="AG30" s="838" t="s">
        <v>3067</v>
      </c>
    </row>
    <row r="31" spans="1:33" s="120" customFormat="1" ht="23.1" customHeight="1" x14ac:dyDescent="0.25">
      <c r="A31" s="855" t="s">
        <v>3061</v>
      </c>
      <c r="B31" s="837" t="s">
        <v>1102</v>
      </c>
      <c r="C31" s="837"/>
      <c r="D31" s="856" t="s">
        <v>1914</v>
      </c>
      <c r="E31" s="857" t="s">
        <v>3062</v>
      </c>
      <c r="F31" s="858"/>
      <c r="G31" s="859">
        <v>48435</v>
      </c>
      <c r="H31" s="837">
        <v>23137</v>
      </c>
      <c r="I31" s="837"/>
      <c r="J31" s="837"/>
      <c r="K31" s="866"/>
      <c r="L31" s="860"/>
      <c r="M31" s="860"/>
      <c r="N31" s="876"/>
      <c r="O31" s="861"/>
      <c r="P31" s="863"/>
      <c r="Q31" s="864">
        <v>8212</v>
      </c>
      <c r="R31" s="837">
        <v>375</v>
      </c>
      <c r="S31" s="865"/>
      <c r="T31" s="862"/>
      <c r="U31" s="862"/>
      <c r="V31" s="862"/>
      <c r="W31" s="862"/>
      <c r="X31" s="837"/>
      <c r="Y31" s="837"/>
      <c r="Z31" s="837"/>
      <c r="AA31" s="866"/>
      <c r="AB31" s="866"/>
      <c r="AC31" s="867"/>
      <c r="AD31" s="868"/>
      <c r="AE31" s="875" t="s">
        <v>2061</v>
      </c>
      <c r="AF31" s="862" t="s">
        <v>60</v>
      </c>
      <c r="AG31" s="877" t="s">
        <v>3066</v>
      </c>
    </row>
    <row r="32" spans="1:33" s="120" customFormat="1" ht="23.1" customHeight="1" x14ac:dyDescent="0.25">
      <c r="A32" s="256" t="s">
        <v>1172</v>
      </c>
      <c r="B32" s="245" t="s">
        <v>1098</v>
      </c>
      <c r="C32" s="245" t="s">
        <v>52</v>
      </c>
      <c r="D32" s="244" t="s">
        <v>1141</v>
      </c>
      <c r="E32" s="242"/>
      <c r="F32" s="239">
        <v>4</v>
      </c>
      <c r="G32" s="146">
        <v>819</v>
      </c>
      <c r="H32" s="133">
        <v>812</v>
      </c>
      <c r="I32" s="133">
        <v>270.14999999999998</v>
      </c>
      <c r="J32" s="133">
        <v>98.7</v>
      </c>
      <c r="K32" s="133">
        <v>231.57</v>
      </c>
      <c r="L32" s="133"/>
      <c r="M32" s="133"/>
      <c r="N32" s="145">
        <v>0.39583333333333331</v>
      </c>
      <c r="O32" s="134">
        <v>29</v>
      </c>
      <c r="P32" s="141"/>
      <c r="Q32" s="146" t="s">
        <v>87</v>
      </c>
      <c r="R32" s="134"/>
      <c r="S32" s="263" t="s">
        <v>355</v>
      </c>
      <c r="T32" s="133">
        <v>6.5</v>
      </c>
      <c r="U32" s="133">
        <v>18.5</v>
      </c>
      <c r="V32" s="134" t="s">
        <v>53</v>
      </c>
      <c r="W32" s="133"/>
      <c r="X32" s="134"/>
      <c r="Y32" s="245" t="s">
        <v>356</v>
      </c>
      <c r="Z32" s="134" t="s">
        <v>357</v>
      </c>
      <c r="AA32" s="144"/>
      <c r="AB32" s="144">
        <v>8.6999999999999993</v>
      </c>
      <c r="AC32" s="147"/>
      <c r="AD32" s="339"/>
      <c r="AE32" s="260" t="s">
        <v>57</v>
      </c>
      <c r="AF32" s="133" t="s">
        <v>57</v>
      </c>
      <c r="AG32" s="261" t="s">
        <v>1142</v>
      </c>
    </row>
    <row r="33" spans="1:33" s="889" customFormat="1" ht="23.1" customHeight="1" x14ac:dyDescent="0.25">
      <c r="A33" s="791" t="s">
        <v>1069</v>
      </c>
      <c r="B33" s="792" t="s">
        <v>984</v>
      </c>
      <c r="C33" s="792" t="s">
        <v>52</v>
      </c>
      <c r="D33" s="793">
        <v>36447</v>
      </c>
      <c r="E33" s="794">
        <v>2570</v>
      </c>
      <c r="F33" s="883"/>
      <c r="G33" s="796">
        <v>778</v>
      </c>
      <c r="H33" s="792">
        <v>778</v>
      </c>
      <c r="I33" s="797"/>
      <c r="J33" s="797">
        <v>98.5</v>
      </c>
      <c r="K33" s="797"/>
      <c r="L33" s="797"/>
      <c r="M33" s="798"/>
      <c r="N33" s="884"/>
      <c r="O33" s="799"/>
      <c r="P33" s="885"/>
      <c r="Q33" s="886">
        <v>8210</v>
      </c>
      <c r="R33" s="792">
        <v>120</v>
      </c>
      <c r="S33" s="887"/>
      <c r="T33" s="802"/>
      <c r="U33" s="802"/>
      <c r="V33" s="802"/>
      <c r="W33" s="802"/>
      <c r="X33" s="792"/>
      <c r="Y33" s="792"/>
      <c r="Z33" s="792"/>
      <c r="AA33" s="803"/>
      <c r="AB33" s="803"/>
      <c r="AC33" s="804"/>
      <c r="AD33" s="888" t="s">
        <v>40</v>
      </c>
      <c r="AE33" s="796" t="s">
        <v>1966</v>
      </c>
      <c r="AF33" s="802" t="s">
        <v>926</v>
      </c>
      <c r="AG33" s="807" t="s">
        <v>3068</v>
      </c>
    </row>
    <row r="34" spans="1:33" s="889" customFormat="1" ht="23.1" customHeight="1" x14ac:dyDescent="0.25">
      <c r="A34" s="791" t="s">
        <v>1069</v>
      </c>
      <c r="B34" s="792" t="s">
        <v>984</v>
      </c>
      <c r="C34" s="792" t="s">
        <v>52</v>
      </c>
      <c r="D34" s="793">
        <v>36447</v>
      </c>
      <c r="E34" s="794">
        <v>2570</v>
      </c>
      <c r="F34" s="883"/>
      <c r="G34" s="796"/>
      <c r="H34" s="792"/>
      <c r="I34" s="792"/>
      <c r="J34" s="792"/>
      <c r="K34" s="803"/>
      <c r="L34" s="797"/>
      <c r="M34" s="797"/>
      <c r="N34" s="884"/>
      <c r="O34" s="799"/>
      <c r="P34" s="885"/>
      <c r="Q34" s="886">
        <v>8209</v>
      </c>
      <c r="R34" s="792">
        <v>30</v>
      </c>
      <c r="S34" s="887"/>
      <c r="T34" s="802"/>
      <c r="U34" s="802"/>
      <c r="V34" s="802"/>
      <c r="W34" s="802"/>
      <c r="X34" s="792"/>
      <c r="Y34" s="792"/>
      <c r="Z34" s="792"/>
      <c r="AA34" s="803"/>
      <c r="AB34" s="803"/>
      <c r="AC34" s="804"/>
      <c r="AD34" s="888" t="s">
        <v>40</v>
      </c>
      <c r="AE34" s="796" t="s">
        <v>1966</v>
      </c>
      <c r="AF34" s="802" t="s">
        <v>926</v>
      </c>
      <c r="AG34" s="807" t="s">
        <v>3068</v>
      </c>
    </row>
    <row r="35" spans="1:33" s="882" customFormat="1" ht="23.1" customHeight="1" x14ac:dyDescent="0.25">
      <c r="A35" s="716" t="s">
        <v>1068</v>
      </c>
      <c r="B35" s="792" t="s">
        <v>984</v>
      </c>
      <c r="C35" s="717" t="s">
        <v>52</v>
      </c>
      <c r="D35" s="718">
        <v>37915</v>
      </c>
      <c r="E35" s="719">
        <v>2720</v>
      </c>
      <c r="F35" s="878"/>
      <c r="G35" s="721">
        <v>778</v>
      </c>
      <c r="H35" s="717">
        <v>778</v>
      </c>
      <c r="I35" s="722"/>
      <c r="J35" s="722">
        <v>98.5</v>
      </c>
      <c r="K35" s="722"/>
      <c r="L35" s="722"/>
      <c r="M35" s="723"/>
      <c r="N35" s="724">
        <v>0.4375</v>
      </c>
      <c r="O35" s="724"/>
      <c r="P35" s="879"/>
      <c r="Q35" s="880">
        <v>8034</v>
      </c>
      <c r="R35" s="717">
        <v>17.5</v>
      </c>
      <c r="S35" s="725">
        <v>13</v>
      </c>
      <c r="T35" s="717"/>
      <c r="U35" s="725">
        <v>13</v>
      </c>
      <c r="V35" s="725"/>
      <c r="W35" s="725"/>
      <c r="X35" s="717"/>
      <c r="Y35" s="717" t="s">
        <v>65</v>
      </c>
      <c r="Z35" s="717">
        <v>53</v>
      </c>
      <c r="AA35" s="726"/>
      <c r="AB35" s="726"/>
      <c r="AC35" s="727"/>
      <c r="AD35" s="881" t="s">
        <v>40</v>
      </c>
      <c r="AE35" s="721" t="s">
        <v>1966</v>
      </c>
      <c r="AF35" s="725" t="s">
        <v>926</v>
      </c>
      <c r="AG35" s="729" t="s">
        <v>3069</v>
      </c>
    </row>
    <row r="36" spans="1:33" s="882" customFormat="1" ht="23.1" customHeight="1" x14ac:dyDescent="0.25">
      <c r="A36" s="716" t="s">
        <v>1068</v>
      </c>
      <c r="B36" s="792" t="s">
        <v>984</v>
      </c>
      <c r="C36" s="717" t="s">
        <v>52</v>
      </c>
      <c r="D36" s="718">
        <v>37915</v>
      </c>
      <c r="E36" s="719">
        <v>2720</v>
      </c>
      <c r="F36" s="878"/>
      <c r="G36" s="721">
        <v>778</v>
      </c>
      <c r="H36" s="717">
        <v>778</v>
      </c>
      <c r="I36" s="722"/>
      <c r="J36" s="722">
        <v>98.5</v>
      </c>
      <c r="K36" s="722"/>
      <c r="L36" s="722"/>
      <c r="M36" s="723"/>
      <c r="N36" s="724">
        <v>0.4375</v>
      </c>
      <c r="O36" s="724"/>
      <c r="P36" s="879"/>
      <c r="Q36" s="880">
        <v>8108</v>
      </c>
      <c r="R36" s="717">
        <v>101</v>
      </c>
      <c r="S36" s="725">
        <v>16</v>
      </c>
      <c r="T36" s="717"/>
      <c r="U36" s="725">
        <v>13</v>
      </c>
      <c r="V36" s="725"/>
      <c r="W36" s="725"/>
      <c r="X36" s="717"/>
      <c r="Y36" s="717" t="s">
        <v>65</v>
      </c>
      <c r="Z36" s="717">
        <v>53</v>
      </c>
      <c r="AA36" s="726"/>
      <c r="AB36" s="726"/>
      <c r="AC36" s="727"/>
      <c r="AD36" s="881" t="s">
        <v>40</v>
      </c>
      <c r="AE36" s="721" t="s">
        <v>1966</v>
      </c>
      <c r="AF36" s="725" t="s">
        <v>926</v>
      </c>
      <c r="AG36" s="729" t="s">
        <v>3069</v>
      </c>
    </row>
    <row r="37" spans="1:33" s="882" customFormat="1" ht="23.1" customHeight="1" x14ac:dyDescent="0.25">
      <c r="A37" s="716" t="s">
        <v>1068</v>
      </c>
      <c r="B37" s="792" t="s">
        <v>984</v>
      </c>
      <c r="C37" s="717" t="s">
        <v>52</v>
      </c>
      <c r="D37" s="718">
        <v>37915</v>
      </c>
      <c r="E37" s="719">
        <v>2720</v>
      </c>
      <c r="F37" s="878"/>
      <c r="G37" s="721">
        <v>778</v>
      </c>
      <c r="H37" s="717">
        <v>778</v>
      </c>
      <c r="I37" s="722"/>
      <c r="J37" s="722">
        <v>98.5</v>
      </c>
      <c r="K37" s="722"/>
      <c r="L37" s="722"/>
      <c r="M37" s="723"/>
      <c r="N37" s="724">
        <v>0.4375</v>
      </c>
      <c r="O37" s="724"/>
      <c r="P37" s="879"/>
      <c r="Q37" s="880">
        <v>8208</v>
      </c>
      <c r="R37" s="717">
        <v>67</v>
      </c>
      <c r="S37" s="725">
        <v>16</v>
      </c>
      <c r="T37" s="717"/>
      <c r="U37" s="725">
        <v>9.1999999999999993</v>
      </c>
      <c r="V37" s="725"/>
      <c r="W37" s="725"/>
      <c r="X37" s="717"/>
      <c r="Y37" s="717" t="s">
        <v>134</v>
      </c>
      <c r="Z37" s="717">
        <v>6.13</v>
      </c>
      <c r="AA37" s="726"/>
      <c r="AB37" s="726"/>
      <c r="AC37" s="727"/>
      <c r="AD37" s="881" t="s">
        <v>40</v>
      </c>
      <c r="AE37" s="721" t="s">
        <v>1966</v>
      </c>
      <c r="AF37" s="725" t="s">
        <v>926</v>
      </c>
      <c r="AG37" s="729" t="s">
        <v>3069</v>
      </c>
    </row>
    <row r="38" spans="1:33" s="882" customFormat="1" ht="23.1" customHeight="1" x14ac:dyDescent="0.25">
      <c r="A38" s="716" t="s">
        <v>1068</v>
      </c>
      <c r="B38" s="792" t="s">
        <v>984</v>
      </c>
      <c r="C38" s="717" t="s">
        <v>52</v>
      </c>
      <c r="D38" s="718">
        <v>37915</v>
      </c>
      <c r="E38" s="719">
        <v>2720</v>
      </c>
      <c r="F38" s="878"/>
      <c r="G38" s="721">
        <v>778</v>
      </c>
      <c r="H38" s="717">
        <v>778</v>
      </c>
      <c r="I38" s="722"/>
      <c r="J38" s="722">
        <v>98.5</v>
      </c>
      <c r="K38" s="722"/>
      <c r="L38" s="722"/>
      <c r="M38" s="723"/>
      <c r="N38" s="724">
        <v>0.4375</v>
      </c>
      <c r="O38" s="724"/>
      <c r="P38" s="879"/>
      <c r="Q38" s="880">
        <v>8290</v>
      </c>
      <c r="R38" s="717">
        <v>50</v>
      </c>
      <c r="S38" s="725">
        <v>13</v>
      </c>
      <c r="T38" s="717"/>
      <c r="U38" s="725">
        <v>1.8</v>
      </c>
      <c r="V38" s="725"/>
      <c r="W38" s="725"/>
      <c r="X38" s="717"/>
      <c r="Y38" s="717" t="s">
        <v>65</v>
      </c>
      <c r="Z38" s="717">
        <v>1.1000000000000001</v>
      </c>
      <c r="AA38" s="726"/>
      <c r="AB38" s="726"/>
      <c r="AC38" s="727"/>
      <c r="AD38" s="881" t="s">
        <v>40</v>
      </c>
      <c r="AE38" s="721" t="s">
        <v>1966</v>
      </c>
      <c r="AF38" s="725" t="s">
        <v>926</v>
      </c>
      <c r="AG38" s="729" t="s">
        <v>3069</v>
      </c>
    </row>
    <row r="39" spans="1:33" s="882" customFormat="1" ht="23.1" customHeight="1" x14ac:dyDescent="0.25">
      <c r="A39" s="716" t="s">
        <v>1068</v>
      </c>
      <c r="B39" s="792" t="s">
        <v>984</v>
      </c>
      <c r="C39" s="717" t="s">
        <v>52</v>
      </c>
      <c r="D39" s="718">
        <v>37915</v>
      </c>
      <c r="E39" s="719">
        <v>2720</v>
      </c>
      <c r="F39" s="878"/>
      <c r="G39" s="721">
        <v>778</v>
      </c>
      <c r="H39" s="717">
        <v>778</v>
      </c>
      <c r="I39" s="722"/>
      <c r="J39" s="722">
        <v>98.5</v>
      </c>
      <c r="K39" s="722"/>
      <c r="L39" s="722"/>
      <c r="M39" s="723"/>
      <c r="N39" s="724">
        <v>0.4375</v>
      </c>
      <c r="O39" s="724"/>
      <c r="P39" s="879"/>
      <c r="Q39" s="880">
        <v>8365</v>
      </c>
      <c r="R39" s="717">
        <v>70</v>
      </c>
      <c r="S39" s="725">
        <v>10</v>
      </c>
      <c r="T39" s="717"/>
      <c r="U39" s="725"/>
      <c r="V39" s="725"/>
      <c r="W39" s="725"/>
      <c r="X39" s="717"/>
      <c r="Y39" s="717"/>
      <c r="Z39" s="717"/>
      <c r="AA39" s="726"/>
      <c r="AB39" s="726"/>
      <c r="AC39" s="727"/>
      <c r="AD39" s="881" t="s">
        <v>40</v>
      </c>
      <c r="AE39" s="721" t="s">
        <v>1966</v>
      </c>
      <c r="AF39" s="725" t="s">
        <v>926</v>
      </c>
      <c r="AG39" s="729" t="s">
        <v>3069</v>
      </c>
    </row>
    <row r="40" spans="1:33" s="882" customFormat="1" ht="23.1" customHeight="1" x14ac:dyDescent="0.25">
      <c r="A40" s="716" t="s">
        <v>1070</v>
      </c>
      <c r="B40" s="792" t="s">
        <v>984</v>
      </c>
      <c r="C40" s="717" t="s">
        <v>52</v>
      </c>
      <c r="D40" s="718">
        <v>39344</v>
      </c>
      <c r="E40" s="719">
        <v>2720</v>
      </c>
      <c r="F40" s="878"/>
      <c r="G40" s="721">
        <v>778</v>
      </c>
      <c r="H40" s="717">
        <v>778</v>
      </c>
      <c r="I40" s="722"/>
      <c r="J40" s="722">
        <v>98.5</v>
      </c>
      <c r="K40" s="722"/>
      <c r="L40" s="722"/>
      <c r="M40" s="723"/>
      <c r="N40" s="724">
        <v>0.4375</v>
      </c>
      <c r="O40" s="724"/>
      <c r="P40" s="879"/>
      <c r="Q40" s="880">
        <v>8112</v>
      </c>
      <c r="R40" s="717">
        <v>160</v>
      </c>
      <c r="S40" s="725" t="s">
        <v>40</v>
      </c>
      <c r="T40" s="717"/>
      <c r="U40" s="725" t="s">
        <v>40</v>
      </c>
      <c r="V40" s="725"/>
      <c r="W40" s="725"/>
      <c r="X40" s="717"/>
      <c r="Y40" s="717" t="s">
        <v>40</v>
      </c>
      <c r="Z40" s="717" t="s">
        <v>40</v>
      </c>
      <c r="AA40" s="726"/>
      <c r="AB40" s="726"/>
      <c r="AC40" s="727"/>
      <c r="AD40" s="881" t="s">
        <v>40</v>
      </c>
      <c r="AE40" s="721" t="s">
        <v>1966</v>
      </c>
      <c r="AF40" s="725" t="s">
        <v>926</v>
      </c>
      <c r="AG40" s="729" t="s">
        <v>3070</v>
      </c>
    </row>
    <row r="41" spans="1:33" s="882" customFormat="1" ht="23.1" customHeight="1" x14ac:dyDescent="0.25">
      <c r="A41" s="716" t="s">
        <v>1070</v>
      </c>
      <c r="B41" s="792" t="s">
        <v>984</v>
      </c>
      <c r="C41" s="717" t="s">
        <v>52</v>
      </c>
      <c r="D41" s="718">
        <v>39344</v>
      </c>
      <c r="E41" s="719">
        <v>2720</v>
      </c>
      <c r="F41" s="878"/>
      <c r="G41" s="721">
        <v>778</v>
      </c>
      <c r="H41" s="717">
        <v>778</v>
      </c>
      <c r="I41" s="722"/>
      <c r="J41" s="722">
        <v>98.5</v>
      </c>
      <c r="K41" s="722"/>
      <c r="L41" s="722"/>
      <c r="M41" s="723"/>
      <c r="N41" s="724">
        <v>0.4375</v>
      </c>
      <c r="O41" s="724"/>
      <c r="P41" s="879"/>
      <c r="Q41" s="880">
        <v>8320</v>
      </c>
      <c r="R41" s="717">
        <v>160</v>
      </c>
      <c r="S41" s="725" t="s">
        <v>40</v>
      </c>
      <c r="T41" s="717"/>
      <c r="U41" s="725"/>
      <c r="V41" s="725"/>
      <c r="W41" s="725"/>
      <c r="X41" s="717"/>
      <c r="Y41" s="717"/>
      <c r="Z41" s="717"/>
      <c r="AA41" s="726"/>
      <c r="AB41" s="726"/>
      <c r="AC41" s="727"/>
      <c r="AD41" s="881" t="s">
        <v>40</v>
      </c>
      <c r="AE41" s="721" t="s">
        <v>1966</v>
      </c>
      <c r="AF41" s="725" t="s">
        <v>926</v>
      </c>
      <c r="AG41" s="729" t="s">
        <v>3070</v>
      </c>
    </row>
    <row r="42" spans="1:33" s="120" customFormat="1" ht="39" customHeight="1" x14ac:dyDescent="0.25">
      <c r="A42" s="140" t="s">
        <v>927</v>
      </c>
      <c r="B42" s="730" t="s">
        <v>1103</v>
      </c>
      <c r="C42" s="133" t="s">
        <v>52</v>
      </c>
      <c r="D42" s="731">
        <v>41980</v>
      </c>
      <c r="E42" s="242"/>
      <c r="F42" s="239" t="s">
        <v>40</v>
      </c>
      <c r="G42" s="146">
        <v>778</v>
      </c>
      <c r="H42" s="133">
        <v>778</v>
      </c>
      <c r="I42" s="240">
        <v>90</v>
      </c>
      <c r="J42" s="240">
        <v>98.5</v>
      </c>
      <c r="K42" s="240"/>
      <c r="L42" s="240"/>
      <c r="M42" s="249"/>
      <c r="N42" s="145">
        <v>0.4375</v>
      </c>
      <c r="O42" s="250">
        <v>26</v>
      </c>
      <c r="P42" s="241"/>
      <c r="Q42" s="155">
        <v>8034.4</v>
      </c>
      <c r="R42" s="133">
        <v>17.5</v>
      </c>
      <c r="S42" s="134">
        <v>7.5</v>
      </c>
      <c r="T42" s="133">
        <v>6.5</v>
      </c>
      <c r="U42" s="134">
        <f t="shared" ref="U42:U50" si="2">S42+T42</f>
        <v>14</v>
      </c>
      <c r="V42" s="134" t="s">
        <v>53</v>
      </c>
      <c r="W42" s="134" t="s">
        <v>64</v>
      </c>
      <c r="X42" s="133" t="s">
        <v>75</v>
      </c>
      <c r="Y42" s="133" t="s">
        <v>65</v>
      </c>
      <c r="Z42" s="133">
        <v>8.25</v>
      </c>
      <c r="AA42" s="144">
        <v>1</v>
      </c>
      <c r="AB42" s="144">
        <v>10.8</v>
      </c>
      <c r="AC42" s="147"/>
      <c r="AD42" s="264" t="s">
        <v>136</v>
      </c>
      <c r="AE42" s="146" t="s">
        <v>1966</v>
      </c>
      <c r="AF42" s="133" t="s">
        <v>78</v>
      </c>
      <c r="AG42" s="705" t="s">
        <v>3014</v>
      </c>
    </row>
    <row r="43" spans="1:33" s="120" customFormat="1" ht="39" customHeight="1" x14ac:dyDescent="0.25">
      <c r="A43" s="140" t="s">
        <v>927</v>
      </c>
      <c r="B43" s="730" t="s">
        <v>1103</v>
      </c>
      <c r="C43" s="133" t="s">
        <v>52</v>
      </c>
      <c r="D43" s="731">
        <v>41980</v>
      </c>
      <c r="E43" s="242"/>
      <c r="F43" s="239" t="s">
        <v>40</v>
      </c>
      <c r="G43" s="146">
        <v>778</v>
      </c>
      <c r="H43" s="133">
        <v>778</v>
      </c>
      <c r="I43" s="240">
        <v>90</v>
      </c>
      <c r="J43" s="240">
        <v>98.5</v>
      </c>
      <c r="K43" s="240"/>
      <c r="L43" s="240"/>
      <c r="M43" s="249"/>
      <c r="N43" s="145">
        <v>0.4375</v>
      </c>
      <c r="O43" s="250">
        <v>26</v>
      </c>
      <c r="P43" s="241"/>
      <c r="Q43" s="155">
        <v>8108</v>
      </c>
      <c r="R43" s="133">
        <v>100.5</v>
      </c>
      <c r="S43" s="134">
        <v>13.5</v>
      </c>
      <c r="T43" s="133">
        <v>6.5</v>
      </c>
      <c r="U43" s="134">
        <f t="shared" si="2"/>
        <v>20</v>
      </c>
      <c r="V43" s="134" t="s">
        <v>53</v>
      </c>
      <c r="W43" s="134" t="s">
        <v>64</v>
      </c>
      <c r="X43" s="133" t="s">
        <v>75</v>
      </c>
      <c r="Y43" s="133" t="s">
        <v>65</v>
      </c>
      <c r="Z43" s="133">
        <v>55.25</v>
      </c>
      <c r="AA43" s="144">
        <v>1</v>
      </c>
      <c r="AB43" s="144">
        <v>10.8</v>
      </c>
      <c r="AC43" s="147"/>
      <c r="AD43" s="264" t="s">
        <v>136</v>
      </c>
      <c r="AE43" s="146" t="s">
        <v>1966</v>
      </c>
      <c r="AF43" s="133" t="s">
        <v>78</v>
      </c>
      <c r="AG43" s="705" t="s">
        <v>3014</v>
      </c>
    </row>
    <row r="44" spans="1:33" s="120" customFormat="1" ht="39" customHeight="1" x14ac:dyDescent="0.25">
      <c r="A44" s="140" t="s">
        <v>927</v>
      </c>
      <c r="B44" s="730" t="s">
        <v>1103</v>
      </c>
      <c r="C44" s="133" t="s">
        <v>52</v>
      </c>
      <c r="D44" s="731">
        <v>41980</v>
      </c>
      <c r="E44" s="242"/>
      <c r="F44" s="239" t="s">
        <v>40</v>
      </c>
      <c r="G44" s="146">
        <v>778</v>
      </c>
      <c r="H44" s="133">
        <v>778</v>
      </c>
      <c r="I44" s="240">
        <v>90</v>
      </c>
      <c r="J44" s="240">
        <v>98.5</v>
      </c>
      <c r="K44" s="240"/>
      <c r="L44" s="240"/>
      <c r="M44" s="249"/>
      <c r="N44" s="145">
        <v>0.4375</v>
      </c>
      <c r="O44" s="250">
        <v>26</v>
      </c>
      <c r="P44" s="241"/>
      <c r="Q44" s="155">
        <v>8208</v>
      </c>
      <c r="R44" s="133">
        <v>67</v>
      </c>
      <c r="S44" s="134">
        <v>13.5</v>
      </c>
      <c r="T44" s="133">
        <v>6.5</v>
      </c>
      <c r="U44" s="134">
        <f t="shared" si="2"/>
        <v>20</v>
      </c>
      <c r="V44" s="134" t="s">
        <v>53</v>
      </c>
      <c r="W44" s="134" t="s">
        <v>64</v>
      </c>
      <c r="X44" s="133" t="s">
        <v>75</v>
      </c>
      <c r="Y44" s="133" t="s">
        <v>65</v>
      </c>
      <c r="Z44" s="133">
        <v>33.5</v>
      </c>
      <c r="AA44" s="144">
        <v>1</v>
      </c>
      <c r="AB44" s="144">
        <v>11.6</v>
      </c>
      <c r="AC44" s="147"/>
      <c r="AD44" s="264" t="s">
        <v>136</v>
      </c>
      <c r="AE44" s="146" t="s">
        <v>1966</v>
      </c>
      <c r="AF44" s="133" t="s">
        <v>78</v>
      </c>
      <c r="AG44" s="705" t="s">
        <v>3014</v>
      </c>
    </row>
    <row r="45" spans="1:33" s="120" customFormat="1" ht="39" customHeight="1" x14ac:dyDescent="0.25">
      <c r="A45" s="140" t="s">
        <v>927</v>
      </c>
      <c r="B45" s="730" t="s">
        <v>1103</v>
      </c>
      <c r="C45" s="133" t="s">
        <v>52</v>
      </c>
      <c r="D45" s="731">
        <v>41980</v>
      </c>
      <c r="E45" s="242"/>
      <c r="F45" s="239" t="s">
        <v>40</v>
      </c>
      <c r="G45" s="146">
        <v>778</v>
      </c>
      <c r="H45" s="133">
        <v>778</v>
      </c>
      <c r="I45" s="240">
        <v>90</v>
      </c>
      <c r="J45" s="240">
        <v>98.5</v>
      </c>
      <c r="K45" s="240"/>
      <c r="L45" s="240"/>
      <c r="M45" s="249"/>
      <c r="N45" s="145">
        <v>0.4375</v>
      </c>
      <c r="O45" s="250">
        <v>26</v>
      </c>
      <c r="P45" s="241"/>
      <c r="Q45" s="155">
        <v>8290</v>
      </c>
      <c r="R45" s="133">
        <v>53</v>
      </c>
      <c r="S45" s="134">
        <v>13.5</v>
      </c>
      <c r="T45" s="133">
        <v>6.5</v>
      </c>
      <c r="U45" s="134">
        <f t="shared" si="2"/>
        <v>20</v>
      </c>
      <c r="V45" s="134" t="s">
        <v>53</v>
      </c>
      <c r="W45" s="134" t="s">
        <v>64</v>
      </c>
      <c r="X45" s="133" t="s">
        <v>75</v>
      </c>
      <c r="Y45" s="133" t="s">
        <v>65</v>
      </c>
      <c r="Z45" s="133">
        <v>26.5</v>
      </c>
      <c r="AA45" s="144">
        <v>1</v>
      </c>
      <c r="AB45" s="144">
        <v>10.8</v>
      </c>
      <c r="AC45" s="147"/>
      <c r="AD45" s="264" t="s">
        <v>136</v>
      </c>
      <c r="AE45" s="146" t="s">
        <v>1966</v>
      </c>
      <c r="AF45" s="133" t="s">
        <v>78</v>
      </c>
      <c r="AG45" s="705" t="s">
        <v>3014</v>
      </c>
    </row>
    <row r="46" spans="1:33" s="120" customFormat="1" ht="39" customHeight="1" x14ac:dyDescent="0.25">
      <c r="A46" s="140" t="s">
        <v>927</v>
      </c>
      <c r="B46" s="730" t="s">
        <v>1103</v>
      </c>
      <c r="C46" s="133" t="s">
        <v>52</v>
      </c>
      <c r="D46" s="731">
        <v>41980</v>
      </c>
      <c r="E46" s="242"/>
      <c r="F46" s="239" t="s">
        <v>40</v>
      </c>
      <c r="G46" s="146">
        <v>778</v>
      </c>
      <c r="H46" s="133">
        <v>778</v>
      </c>
      <c r="I46" s="240">
        <v>90</v>
      </c>
      <c r="J46" s="240">
        <v>98.5</v>
      </c>
      <c r="K46" s="240"/>
      <c r="L46" s="240"/>
      <c r="M46" s="249"/>
      <c r="N46" s="145">
        <v>0.4375</v>
      </c>
      <c r="O46" s="250">
        <v>26</v>
      </c>
      <c r="P46" s="241"/>
      <c r="Q46" s="155">
        <v>8365</v>
      </c>
      <c r="R46" s="133">
        <v>68</v>
      </c>
      <c r="S46" s="134">
        <v>13.5</v>
      </c>
      <c r="T46" s="133">
        <v>6.5</v>
      </c>
      <c r="U46" s="134">
        <f t="shared" si="2"/>
        <v>20</v>
      </c>
      <c r="V46" s="134" t="s">
        <v>53</v>
      </c>
      <c r="W46" s="134" t="s">
        <v>64</v>
      </c>
      <c r="X46" s="133" t="s">
        <v>75</v>
      </c>
      <c r="Y46" s="133" t="s">
        <v>65</v>
      </c>
      <c r="Z46" s="133">
        <v>34</v>
      </c>
      <c r="AA46" s="144">
        <v>1</v>
      </c>
      <c r="AB46" s="144">
        <v>10.8</v>
      </c>
      <c r="AC46" s="147"/>
      <c r="AD46" s="264" t="s">
        <v>136</v>
      </c>
      <c r="AE46" s="146" t="s">
        <v>1966</v>
      </c>
      <c r="AF46" s="133" t="s">
        <v>78</v>
      </c>
      <c r="AG46" s="705" t="s">
        <v>3014</v>
      </c>
    </row>
    <row r="47" spans="1:33" s="120" customFormat="1" ht="39" customHeight="1" x14ac:dyDescent="0.25">
      <c r="A47" s="140" t="s">
        <v>929</v>
      </c>
      <c r="B47" s="133" t="s">
        <v>1102</v>
      </c>
      <c r="C47" s="133" t="s">
        <v>52</v>
      </c>
      <c r="D47" s="244" t="s">
        <v>928</v>
      </c>
      <c r="E47" s="242"/>
      <c r="F47" s="239" t="s">
        <v>40</v>
      </c>
      <c r="G47" s="146">
        <v>778</v>
      </c>
      <c r="H47" s="133">
        <v>778</v>
      </c>
      <c r="I47" s="240">
        <v>90</v>
      </c>
      <c r="J47" s="240">
        <v>98.5</v>
      </c>
      <c r="K47" s="240"/>
      <c r="L47" s="240"/>
      <c r="M47" s="249"/>
      <c r="N47" s="145">
        <v>0.4375</v>
      </c>
      <c r="O47" s="250">
        <v>26</v>
      </c>
      <c r="P47" s="241"/>
      <c r="Q47" s="155">
        <v>8108</v>
      </c>
      <c r="R47" s="133">
        <v>100.5</v>
      </c>
      <c r="S47" s="134">
        <v>13.5</v>
      </c>
      <c r="T47" s="133">
        <v>6.5</v>
      </c>
      <c r="U47" s="134">
        <f t="shared" si="2"/>
        <v>20</v>
      </c>
      <c r="V47" s="134" t="s">
        <v>53</v>
      </c>
      <c r="W47" s="134" t="s">
        <v>64</v>
      </c>
      <c r="X47" s="133" t="s">
        <v>75</v>
      </c>
      <c r="Y47" s="133" t="s">
        <v>65</v>
      </c>
      <c r="Z47" s="133">
        <v>55.25</v>
      </c>
      <c r="AA47" s="144">
        <v>1</v>
      </c>
      <c r="AB47" s="144">
        <v>10.8</v>
      </c>
      <c r="AC47" s="147"/>
      <c r="AD47" s="264" t="s">
        <v>136</v>
      </c>
      <c r="AE47" s="146" t="s">
        <v>1966</v>
      </c>
      <c r="AF47" s="133" t="s">
        <v>930</v>
      </c>
      <c r="AG47" s="159" t="s">
        <v>931</v>
      </c>
    </row>
    <row r="48" spans="1:33" s="120" customFormat="1" ht="39" customHeight="1" x14ac:dyDescent="0.25">
      <c r="A48" s="140" t="s">
        <v>929</v>
      </c>
      <c r="B48" s="133" t="s">
        <v>1102</v>
      </c>
      <c r="C48" s="133" t="s">
        <v>52</v>
      </c>
      <c r="D48" s="244" t="s">
        <v>928</v>
      </c>
      <c r="E48" s="242"/>
      <c r="F48" s="239" t="s">
        <v>40</v>
      </c>
      <c r="G48" s="146">
        <v>778</v>
      </c>
      <c r="H48" s="133">
        <v>778</v>
      </c>
      <c r="I48" s="240">
        <v>90</v>
      </c>
      <c r="J48" s="240">
        <v>98.5</v>
      </c>
      <c r="K48" s="240"/>
      <c r="L48" s="240"/>
      <c r="M48" s="249"/>
      <c r="N48" s="145">
        <v>0.4375</v>
      </c>
      <c r="O48" s="250">
        <v>26</v>
      </c>
      <c r="P48" s="241"/>
      <c r="Q48" s="155">
        <v>8208</v>
      </c>
      <c r="R48" s="133">
        <v>67</v>
      </c>
      <c r="S48" s="134">
        <v>13.5</v>
      </c>
      <c r="T48" s="133">
        <v>6.5</v>
      </c>
      <c r="U48" s="134">
        <f t="shared" si="2"/>
        <v>20</v>
      </c>
      <c r="V48" s="134" t="s">
        <v>53</v>
      </c>
      <c r="W48" s="134" t="s">
        <v>64</v>
      </c>
      <c r="X48" s="133" t="s">
        <v>75</v>
      </c>
      <c r="Y48" s="133" t="s">
        <v>65</v>
      </c>
      <c r="Z48" s="133">
        <v>33.5</v>
      </c>
      <c r="AA48" s="144">
        <v>1</v>
      </c>
      <c r="AB48" s="144">
        <v>11.6</v>
      </c>
      <c r="AC48" s="147"/>
      <c r="AD48" s="264" t="s">
        <v>136</v>
      </c>
      <c r="AE48" s="146" t="s">
        <v>1966</v>
      </c>
      <c r="AF48" s="133" t="s">
        <v>930</v>
      </c>
      <c r="AG48" s="159" t="s">
        <v>931</v>
      </c>
    </row>
    <row r="49" spans="1:33" s="120" customFormat="1" ht="39" customHeight="1" x14ac:dyDescent="0.25">
      <c r="A49" s="140" t="s">
        <v>929</v>
      </c>
      <c r="B49" s="133" t="s">
        <v>1102</v>
      </c>
      <c r="C49" s="133" t="s">
        <v>52</v>
      </c>
      <c r="D49" s="244" t="s">
        <v>928</v>
      </c>
      <c r="E49" s="242"/>
      <c r="F49" s="239" t="s">
        <v>40</v>
      </c>
      <c r="G49" s="146">
        <v>778</v>
      </c>
      <c r="H49" s="133">
        <v>778</v>
      </c>
      <c r="I49" s="240">
        <v>90</v>
      </c>
      <c r="J49" s="240">
        <v>98.5</v>
      </c>
      <c r="K49" s="240"/>
      <c r="L49" s="240"/>
      <c r="M49" s="249"/>
      <c r="N49" s="145">
        <v>0.4375</v>
      </c>
      <c r="O49" s="250">
        <v>26</v>
      </c>
      <c r="P49" s="241"/>
      <c r="Q49" s="155">
        <v>8290</v>
      </c>
      <c r="R49" s="133">
        <v>53</v>
      </c>
      <c r="S49" s="134">
        <v>13.5</v>
      </c>
      <c r="T49" s="133">
        <v>6.5</v>
      </c>
      <c r="U49" s="134">
        <f t="shared" si="2"/>
        <v>20</v>
      </c>
      <c r="V49" s="134" t="s">
        <v>53</v>
      </c>
      <c r="W49" s="134" t="s">
        <v>64</v>
      </c>
      <c r="X49" s="133" t="s">
        <v>75</v>
      </c>
      <c r="Y49" s="133" t="s">
        <v>65</v>
      </c>
      <c r="Z49" s="133">
        <v>26.5</v>
      </c>
      <c r="AA49" s="144">
        <v>1</v>
      </c>
      <c r="AB49" s="144">
        <v>10.8</v>
      </c>
      <c r="AC49" s="147"/>
      <c r="AD49" s="264" t="s">
        <v>136</v>
      </c>
      <c r="AE49" s="146" t="s">
        <v>1966</v>
      </c>
      <c r="AF49" s="133" t="s">
        <v>930</v>
      </c>
      <c r="AG49" s="159" t="s">
        <v>931</v>
      </c>
    </row>
    <row r="50" spans="1:33" s="120" customFormat="1" ht="39" customHeight="1" x14ac:dyDescent="0.25">
      <c r="A50" s="140" t="s">
        <v>929</v>
      </c>
      <c r="B50" s="133" t="s">
        <v>1102</v>
      </c>
      <c r="C50" s="133" t="s">
        <v>52</v>
      </c>
      <c r="D50" s="244" t="s">
        <v>928</v>
      </c>
      <c r="E50" s="242"/>
      <c r="F50" s="239" t="s">
        <v>40</v>
      </c>
      <c r="G50" s="146">
        <v>778</v>
      </c>
      <c r="H50" s="133">
        <v>778</v>
      </c>
      <c r="I50" s="240">
        <v>90</v>
      </c>
      <c r="J50" s="240">
        <v>98.5</v>
      </c>
      <c r="K50" s="240"/>
      <c r="L50" s="240"/>
      <c r="M50" s="249"/>
      <c r="N50" s="145">
        <v>0.4375</v>
      </c>
      <c r="O50" s="250">
        <v>26</v>
      </c>
      <c r="P50" s="241"/>
      <c r="Q50" s="155">
        <v>8365</v>
      </c>
      <c r="R50" s="133">
        <v>68</v>
      </c>
      <c r="S50" s="134">
        <v>13.5</v>
      </c>
      <c r="T50" s="133">
        <v>6.5</v>
      </c>
      <c r="U50" s="134">
        <f t="shared" si="2"/>
        <v>20</v>
      </c>
      <c r="V50" s="134" t="s">
        <v>53</v>
      </c>
      <c r="W50" s="134" t="s">
        <v>64</v>
      </c>
      <c r="X50" s="133" t="s">
        <v>75</v>
      </c>
      <c r="Y50" s="133" t="s">
        <v>65</v>
      </c>
      <c r="Z50" s="133">
        <v>34</v>
      </c>
      <c r="AA50" s="144">
        <v>1</v>
      </c>
      <c r="AB50" s="144">
        <v>10.8</v>
      </c>
      <c r="AC50" s="147"/>
      <c r="AD50" s="264" t="s">
        <v>136</v>
      </c>
      <c r="AE50" s="146" t="s">
        <v>1966</v>
      </c>
      <c r="AF50" s="133" t="s">
        <v>930</v>
      </c>
      <c r="AG50" s="159" t="s">
        <v>931</v>
      </c>
    </row>
    <row r="51" spans="1:33" s="120" customFormat="1" ht="39" customHeight="1" x14ac:dyDescent="0.25">
      <c r="A51" s="855" t="s">
        <v>3071</v>
      </c>
      <c r="B51" s="837" t="s">
        <v>1102</v>
      </c>
      <c r="C51" s="837" t="s">
        <v>40</v>
      </c>
      <c r="D51" s="856" t="s">
        <v>3072</v>
      </c>
      <c r="E51" s="857" t="s">
        <v>3073</v>
      </c>
      <c r="F51" s="858"/>
      <c r="G51" s="859">
        <v>850</v>
      </c>
      <c r="H51" s="837">
        <v>500</v>
      </c>
      <c r="I51" s="860" t="s">
        <v>40</v>
      </c>
      <c r="J51" s="860">
        <v>98</v>
      </c>
      <c r="K51" s="860"/>
      <c r="L51" s="860"/>
      <c r="M51" s="890"/>
      <c r="N51" s="861"/>
      <c r="O51" s="891"/>
      <c r="P51" s="863"/>
      <c r="Q51" s="864">
        <v>8110</v>
      </c>
      <c r="R51" s="837">
        <v>40</v>
      </c>
      <c r="S51" s="862"/>
      <c r="T51" s="837"/>
      <c r="U51" s="862"/>
      <c r="V51" s="862"/>
      <c r="W51" s="862"/>
      <c r="X51" s="837"/>
      <c r="Y51" s="837"/>
      <c r="Z51" s="837"/>
      <c r="AA51" s="866"/>
      <c r="AB51" s="866"/>
      <c r="AC51" s="867"/>
      <c r="AD51" s="892"/>
      <c r="AE51" s="859" t="s">
        <v>872</v>
      </c>
      <c r="AF51" s="837" t="s">
        <v>60</v>
      </c>
      <c r="AG51" s="838" t="s">
        <v>3074</v>
      </c>
    </row>
    <row r="52" spans="1:33" s="120" customFormat="1" ht="39" customHeight="1" x14ac:dyDescent="0.25">
      <c r="A52" s="855" t="s">
        <v>3071</v>
      </c>
      <c r="B52" s="837" t="s">
        <v>1102</v>
      </c>
      <c r="C52" s="837" t="s">
        <v>40</v>
      </c>
      <c r="D52" s="856" t="s">
        <v>3072</v>
      </c>
      <c r="E52" s="857" t="s">
        <v>3073</v>
      </c>
      <c r="F52" s="858"/>
      <c r="G52" s="859">
        <v>850</v>
      </c>
      <c r="H52" s="837">
        <v>500</v>
      </c>
      <c r="I52" s="860" t="s">
        <v>40</v>
      </c>
      <c r="J52" s="860">
        <v>98</v>
      </c>
      <c r="K52" s="860"/>
      <c r="L52" s="860"/>
      <c r="M52" s="890"/>
      <c r="N52" s="861"/>
      <c r="O52" s="891"/>
      <c r="P52" s="863"/>
      <c r="Q52" s="864">
        <v>8110</v>
      </c>
      <c r="R52" s="837">
        <v>2</v>
      </c>
      <c r="S52" s="862"/>
      <c r="T52" s="837"/>
      <c r="U52" s="862"/>
      <c r="V52" s="862"/>
      <c r="W52" s="862"/>
      <c r="X52" s="837"/>
      <c r="Y52" s="837"/>
      <c r="Z52" s="837"/>
      <c r="AA52" s="866"/>
      <c r="AB52" s="866"/>
      <c r="AC52" s="867"/>
      <c r="AD52" s="892"/>
      <c r="AE52" s="859" t="s">
        <v>872</v>
      </c>
      <c r="AF52" s="837" t="s">
        <v>60</v>
      </c>
      <c r="AG52" s="838" t="s">
        <v>3074</v>
      </c>
    </row>
    <row r="53" spans="1:33" s="120" customFormat="1" ht="39" customHeight="1" x14ac:dyDescent="0.25">
      <c r="A53" s="855" t="s">
        <v>3077</v>
      </c>
      <c r="B53" s="837" t="s">
        <v>1102</v>
      </c>
      <c r="C53" s="837"/>
      <c r="D53" s="856" t="s">
        <v>1140</v>
      </c>
      <c r="E53" s="857" t="s">
        <v>3078</v>
      </c>
      <c r="F53" s="858"/>
      <c r="G53" s="859">
        <v>650</v>
      </c>
      <c r="H53" s="837">
        <v>650</v>
      </c>
      <c r="I53" s="860"/>
      <c r="J53" s="860">
        <v>80</v>
      </c>
      <c r="K53" s="860"/>
      <c r="L53" s="860"/>
      <c r="M53" s="890"/>
      <c r="N53" s="861"/>
      <c r="O53" s="891"/>
      <c r="P53" s="863"/>
      <c r="Q53" s="864">
        <v>8111</v>
      </c>
      <c r="R53" s="837">
        <v>373</v>
      </c>
      <c r="S53" s="862"/>
      <c r="T53" s="837"/>
      <c r="U53" s="862"/>
      <c r="V53" s="862"/>
      <c r="W53" s="862"/>
      <c r="X53" s="837"/>
      <c r="Y53" s="837"/>
      <c r="Z53" s="837"/>
      <c r="AA53" s="866"/>
      <c r="AB53" s="866"/>
      <c r="AC53" s="867"/>
      <c r="AD53" s="892"/>
      <c r="AE53" s="859" t="s">
        <v>161</v>
      </c>
      <c r="AF53" s="837" t="s">
        <v>3076</v>
      </c>
      <c r="AG53" s="838" t="s">
        <v>3075</v>
      </c>
    </row>
    <row r="54" spans="1:33" s="120" customFormat="1" ht="39" customHeight="1" x14ac:dyDescent="0.25">
      <c r="A54" s="140" t="s">
        <v>1984</v>
      </c>
      <c r="B54" s="133" t="s">
        <v>1102</v>
      </c>
      <c r="C54" s="133" t="s">
        <v>86</v>
      </c>
      <c r="D54" s="244" t="s">
        <v>1914</v>
      </c>
      <c r="E54" s="242" t="s">
        <v>40</v>
      </c>
      <c r="F54" s="143" t="s">
        <v>40</v>
      </c>
      <c r="G54" s="146">
        <v>521</v>
      </c>
      <c r="H54" s="133">
        <v>521</v>
      </c>
      <c r="I54" s="133"/>
      <c r="J54" s="133">
        <v>97.453999999999994</v>
      </c>
      <c r="K54" s="144"/>
      <c r="L54" s="134"/>
      <c r="M54" s="134"/>
      <c r="N54" s="134"/>
      <c r="O54" s="134"/>
      <c r="P54" s="141" t="s">
        <v>40</v>
      </c>
      <c r="Q54" s="155">
        <v>8304</v>
      </c>
      <c r="R54" s="134">
        <v>60</v>
      </c>
      <c r="S54" s="134"/>
      <c r="T54" s="134"/>
      <c r="U54" s="134"/>
      <c r="V54" s="134"/>
      <c r="W54" s="134"/>
      <c r="X54" s="134"/>
      <c r="Y54" s="134"/>
      <c r="Z54" s="134"/>
      <c r="AA54" s="134"/>
      <c r="AB54" s="144"/>
      <c r="AC54" s="147"/>
      <c r="AD54" s="243" t="s">
        <v>1988</v>
      </c>
      <c r="AE54" s="146" t="s">
        <v>1967</v>
      </c>
      <c r="AF54" s="258" t="s">
        <v>1969</v>
      </c>
      <c r="AG54" s="159" t="s">
        <v>1989</v>
      </c>
    </row>
    <row r="55" spans="1:33" s="127" customFormat="1" ht="39" customHeight="1" x14ac:dyDescent="0.25">
      <c r="A55" s="140" t="s">
        <v>140</v>
      </c>
      <c r="B55" s="133" t="s">
        <v>1103</v>
      </c>
      <c r="C55" s="133" t="s">
        <v>52</v>
      </c>
      <c r="D55" s="209">
        <v>37627</v>
      </c>
      <c r="E55" s="242">
        <v>2666</v>
      </c>
      <c r="F55" s="239">
        <v>5</v>
      </c>
      <c r="G55" s="146">
        <v>842</v>
      </c>
      <c r="H55" s="133">
        <v>821</v>
      </c>
      <c r="I55" s="240">
        <v>254.46870000000001</v>
      </c>
      <c r="J55" s="240">
        <v>98.738600000000005</v>
      </c>
      <c r="K55" s="240">
        <v>61.886000000000003</v>
      </c>
      <c r="L55" s="240">
        <v>105.49509999999999</v>
      </c>
      <c r="M55" s="249">
        <v>5054.0962380000001</v>
      </c>
      <c r="N55" s="134" t="s">
        <v>40</v>
      </c>
      <c r="O55" s="134"/>
      <c r="P55" s="141" t="s">
        <v>40</v>
      </c>
      <c r="Q55" s="155">
        <v>8075</v>
      </c>
      <c r="R55" s="133">
        <v>100</v>
      </c>
      <c r="S55" s="134">
        <v>8.1</v>
      </c>
      <c r="T55" s="133">
        <v>2</v>
      </c>
      <c r="U55" s="134">
        <f t="shared" ref="U55:U63" si="3">S55+T55</f>
        <v>10.1</v>
      </c>
      <c r="V55" s="133"/>
      <c r="W55" s="134"/>
      <c r="X55" s="133" t="s">
        <v>54</v>
      </c>
      <c r="Y55" s="133" t="s">
        <v>65</v>
      </c>
      <c r="Z55" s="133">
        <v>50</v>
      </c>
      <c r="AA55" s="144"/>
      <c r="AB55" s="144"/>
      <c r="AC55" s="147"/>
      <c r="AD55" s="243" t="s">
        <v>141</v>
      </c>
      <c r="AE55" s="257" t="s">
        <v>2133</v>
      </c>
      <c r="AF55" s="134" t="s">
        <v>142</v>
      </c>
      <c r="AG55" s="159" t="s">
        <v>1145</v>
      </c>
    </row>
    <row r="56" spans="1:33" s="120" customFormat="1" ht="39" customHeight="1" x14ac:dyDescent="0.25">
      <c r="A56" s="140" t="s">
        <v>143</v>
      </c>
      <c r="B56" s="133" t="s">
        <v>1103</v>
      </c>
      <c r="C56" s="133" t="s">
        <v>52</v>
      </c>
      <c r="D56" s="209">
        <v>39241</v>
      </c>
      <c r="E56" s="242">
        <v>2647</v>
      </c>
      <c r="F56" s="143"/>
      <c r="G56" s="146">
        <v>628</v>
      </c>
      <c r="H56" s="133">
        <v>611</v>
      </c>
      <c r="I56" s="133"/>
      <c r="J56" s="133">
        <v>97.864999999999995</v>
      </c>
      <c r="K56" s="144"/>
      <c r="L56" s="240"/>
      <c r="M56" s="240"/>
      <c r="N56" s="145">
        <v>0.25</v>
      </c>
      <c r="O56" s="145"/>
      <c r="P56" s="241">
        <f t="shared" ref="P56:P63" si="4">N56*360</f>
        <v>90</v>
      </c>
      <c r="Q56" s="155">
        <v>8120</v>
      </c>
      <c r="R56" s="134">
        <v>88</v>
      </c>
      <c r="S56" s="134">
        <v>18.5</v>
      </c>
      <c r="T56" s="133">
        <v>5.5</v>
      </c>
      <c r="U56" s="134">
        <f t="shared" si="3"/>
        <v>24</v>
      </c>
      <c r="V56" s="134" t="s">
        <v>53</v>
      </c>
      <c r="W56" s="134"/>
      <c r="X56" s="133"/>
      <c r="Y56" s="134" t="s">
        <v>144</v>
      </c>
      <c r="Z56" s="134">
        <v>77.5</v>
      </c>
      <c r="AA56" s="144"/>
      <c r="AB56" s="144"/>
      <c r="AC56" s="147"/>
      <c r="AD56" s="243" t="s">
        <v>145</v>
      </c>
      <c r="AE56" s="146" t="s">
        <v>2131</v>
      </c>
      <c r="AF56" s="133" t="s">
        <v>146</v>
      </c>
      <c r="AG56" s="159" t="s">
        <v>1160</v>
      </c>
    </row>
    <row r="57" spans="1:33" s="120" customFormat="1" ht="39" customHeight="1" x14ac:dyDescent="0.25">
      <c r="A57" s="140" t="s">
        <v>143</v>
      </c>
      <c r="B57" s="133" t="s">
        <v>1103</v>
      </c>
      <c r="C57" s="133" t="s">
        <v>52</v>
      </c>
      <c r="D57" s="209">
        <v>39241</v>
      </c>
      <c r="E57" s="242">
        <v>2647</v>
      </c>
      <c r="F57" s="143"/>
      <c r="G57" s="146">
        <v>628</v>
      </c>
      <c r="H57" s="133">
        <v>611</v>
      </c>
      <c r="I57" s="133"/>
      <c r="J57" s="133">
        <v>97.864999999999995</v>
      </c>
      <c r="K57" s="144"/>
      <c r="L57" s="240"/>
      <c r="M57" s="240"/>
      <c r="N57" s="145">
        <v>0.25</v>
      </c>
      <c r="O57" s="145"/>
      <c r="P57" s="241">
        <f t="shared" si="4"/>
        <v>90</v>
      </c>
      <c r="Q57" s="155">
        <v>8250</v>
      </c>
      <c r="R57" s="134">
        <v>88</v>
      </c>
      <c r="S57" s="134">
        <v>18.5</v>
      </c>
      <c r="T57" s="133">
        <v>5.5</v>
      </c>
      <c r="U57" s="134">
        <f t="shared" si="3"/>
        <v>24</v>
      </c>
      <c r="V57" s="134" t="s">
        <v>53</v>
      </c>
      <c r="W57" s="134"/>
      <c r="X57" s="133"/>
      <c r="Y57" s="134" t="s">
        <v>144</v>
      </c>
      <c r="Z57" s="134">
        <v>77.5</v>
      </c>
      <c r="AA57" s="144"/>
      <c r="AB57" s="144"/>
      <c r="AC57" s="147"/>
      <c r="AD57" s="243" t="s">
        <v>145</v>
      </c>
      <c r="AE57" s="146" t="s">
        <v>2131</v>
      </c>
      <c r="AF57" s="133" t="s">
        <v>146</v>
      </c>
      <c r="AG57" s="159" t="s">
        <v>1160</v>
      </c>
    </row>
    <row r="58" spans="1:33" s="120" customFormat="1" ht="39" customHeight="1" x14ac:dyDescent="0.25">
      <c r="A58" s="140" t="s">
        <v>147</v>
      </c>
      <c r="B58" s="133" t="s">
        <v>1103</v>
      </c>
      <c r="C58" s="133" t="s">
        <v>52</v>
      </c>
      <c r="D58" s="209">
        <v>39425</v>
      </c>
      <c r="E58" s="242">
        <v>2647</v>
      </c>
      <c r="F58" s="143"/>
      <c r="G58" s="146">
        <v>628</v>
      </c>
      <c r="H58" s="133">
        <v>611</v>
      </c>
      <c r="I58" s="133" t="s">
        <v>951</v>
      </c>
      <c r="J58" s="133">
        <v>97.864999999999995</v>
      </c>
      <c r="K58" s="144"/>
      <c r="L58" s="240"/>
      <c r="M58" s="240"/>
      <c r="N58" s="145">
        <v>0.25</v>
      </c>
      <c r="O58" s="145"/>
      <c r="P58" s="241">
        <f t="shared" si="4"/>
        <v>90</v>
      </c>
      <c r="Q58" s="155">
        <v>8120</v>
      </c>
      <c r="R58" s="134">
        <v>88</v>
      </c>
      <c r="S58" s="134">
        <v>18.5</v>
      </c>
      <c r="T58" s="133">
        <v>5.5</v>
      </c>
      <c r="U58" s="134">
        <f t="shared" si="3"/>
        <v>24</v>
      </c>
      <c r="V58" s="134" t="s">
        <v>53</v>
      </c>
      <c r="W58" s="134"/>
      <c r="X58" s="133"/>
      <c r="Y58" s="134" t="s">
        <v>144</v>
      </c>
      <c r="Z58" s="134">
        <v>77.5</v>
      </c>
      <c r="AA58" s="144"/>
      <c r="AB58" s="144"/>
      <c r="AC58" s="147"/>
      <c r="AD58" s="243" t="s">
        <v>145</v>
      </c>
      <c r="AE58" s="146" t="s">
        <v>2131</v>
      </c>
      <c r="AF58" s="133" t="s">
        <v>146</v>
      </c>
      <c r="AG58" s="159" t="s">
        <v>1161</v>
      </c>
    </row>
    <row r="59" spans="1:33" s="120" customFormat="1" ht="39" customHeight="1" x14ac:dyDescent="0.25">
      <c r="A59" s="140" t="s">
        <v>147</v>
      </c>
      <c r="B59" s="133" t="s">
        <v>1103</v>
      </c>
      <c r="C59" s="133" t="s">
        <v>52</v>
      </c>
      <c r="D59" s="209">
        <v>39425</v>
      </c>
      <c r="E59" s="242">
        <v>2647</v>
      </c>
      <c r="F59" s="143"/>
      <c r="G59" s="146">
        <v>628</v>
      </c>
      <c r="H59" s="133">
        <v>611</v>
      </c>
      <c r="I59" s="133"/>
      <c r="J59" s="133">
        <v>97.864999999999995</v>
      </c>
      <c r="K59" s="144"/>
      <c r="L59" s="240"/>
      <c r="M59" s="240"/>
      <c r="N59" s="145">
        <v>0.25</v>
      </c>
      <c r="O59" s="145"/>
      <c r="P59" s="241">
        <f t="shared" si="4"/>
        <v>90</v>
      </c>
      <c r="Q59" s="155">
        <v>8250</v>
      </c>
      <c r="R59" s="134">
        <v>88</v>
      </c>
      <c r="S59" s="134">
        <v>18.5</v>
      </c>
      <c r="T59" s="133">
        <v>5.5</v>
      </c>
      <c r="U59" s="134">
        <f t="shared" si="3"/>
        <v>24</v>
      </c>
      <c r="V59" s="134" t="s">
        <v>53</v>
      </c>
      <c r="W59" s="134"/>
      <c r="X59" s="133"/>
      <c r="Y59" s="134" t="s">
        <v>144</v>
      </c>
      <c r="Z59" s="134">
        <v>77.5</v>
      </c>
      <c r="AA59" s="144"/>
      <c r="AB59" s="144"/>
      <c r="AC59" s="147"/>
      <c r="AD59" s="243" t="s">
        <v>145</v>
      </c>
      <c r="AE59" s="146" t="s">
        <v>2131</v>
      </c>
      <c r="AF59" s="133" t="s">
        <v>146</v>
      </c>
      <c r="AG59" s="159" t="s">
        <v>1161</v>
      </c>
    </row>
    <row r="60" spans="1:33" s="120" customFormat="1" ht="39" customHeight="1" x14ac:dyDescent="0.25">
      <c r="A60" s="140" t="s">
        <v>148</v>
      </c>
      <c r="B60" s="133" t="s">
        <v>1103</v>
      </c>
      <c r="C60" s="133" t="s">
        <v>52</v>
      </c>
      <c r="D60" s="237">
        <v>39746</v>
      </c>
      <c r="E60" s="242">
        <v>2647</v>
      </c>
      <c r="F60" s="143"/>
      <c r="G60" s="146">
        <v>628</v>
      </c>
      <c r="H60" s="133">
        <v>611</v>
      </c>
      <c r="I60" s="133"/>
      <c r="J60" s="133">
        <v>97.864999999999995</v>
      </c>
      <c r="K60" s="144"/>
      <c r="L60" s="240"/>
      <c r="M60" s="240"/>
      <c r="N60" s="145">
        <v>0.25</v>
      </c>
      <c r="O60" s="145"/>
      <c r="P60" s="241">
        <f t="shared" si="4"/>
        <v>90</v>
      </c>
      <c r="Q60" s="155">
        <v>8120</v>
      </c>
      <c r="R60" s="134">
        <v>88</v>
      </c>
      <c r="S60" s="134">
        <v>18.5</v>
      </c>
      <c r="T60" s="133">
        <v>5.5</v>
      </c>
      <c r="U60" s="134">
        <f t="shared" si="3"/>
        <v>24</v>
      </c>
      <c r="V60" s="134" t="s">
        <v>53</v>
      </c>
      <c r="W60" s="134"/>
      <c r="X60" s="133"/>
      <c r="Y60" s="134" t="s">
        <v>144</v>
      </c>
      <c r="Z60" s="134">
        <v>77.5</v>
      </c>
      <c r="AA60" s="144"/>
      <c r="AB60" s="144"/>
      <c r="AC60" s="147"/>
      <c r="AD60" s="243" t="s">
        <v>145</v>
      </c>
      <c r="AE60" s="146" t="s">
        <v>2131</v>
      </c>
      <c r="AF60" s="133" t="s">
        <v>146</v>
      </c>
      <c r="AG60" s="159" t="s">
        <v>1162</v>
      </c>
    </row>
    <row r="61" spans="1:33" s="120" customFormat="1" ht="39" customHeight="1" x14ac:dyDescent="0.25">
      <c r="A61" s="140" t="s">
        <v>148</v>
      </c>
      <c r="B61" s="133" t="s">
        <v>1103</v>
      </c>
      <c r="C61" s="133" t="s">
        <v>52</v>
      </c>
      <c r="D61" s="237">
        <v>39746</v>
      </c>
      <c r="E61" s="242">
        <v>2647</v>
      </c>
      <c r="F61" s="143"/>
      <c r="G61" s="146">
        <v>628</v>
      </c>
      <c r="H61" s="133">
        <v>611</v>
      </c>
      <c r="I61" s="133"/>
      <c r="J61" s="133">
        <v>97.864999999999995</v>
      </c>
      <c r="K61" s="144"/>
      <c r="L61" s="240"/>
      <c r="M61" s="240"/>
      <c r="N61" s="145">
        <v>0.25</v>
      </c>
      <c r="O61" s="145"/>
      <c r="P61" s="241">
        <f t="shared" si="4"/>
        <v>90</v>
      </c>
      <c r="Q61" s="155">
        <v>8250</v>
      </c>
      <c r="R61" s="134">
        <v>88</v>
      </c>
      <c r="S61" s="134">
        <v>18.5</v>
      </c>
      <c r="T61" s="133">
        <v>5.5</v>
      </c>
      <c r="U61" s="134">
        <f t="shared" si="3"/>
        <v>24</v>
      </c>
      <c r="V61" s="134" t="s">
        <v>53</v>
      </c>
      <c r="W61" s="134"/>
      <c r="X61" s="133"/>
      <c r="Y61" s="134" t="s">
        <v>144</v>
      </c>
      <c r="Z61" s="134">
        <v>77.5</v>
      </c>
      <c r="AA61" s="144"/>
      <c r="AB61" s="144"/>
      <c r="AC61" s="147"/>
      <c r="AD61" s="243" t="s">
        <v>145</v>
      </c>
      <c r="AE61" s="146" t="s">
        <v>2131</v>
      </c>
      <c r="AF61" s="133" t="s">
        <v>146</v>
      </c>
      <c r="AG61" s="159" t="s">
        <v>1162</v>
      </c>
    </row>
    <row r="62" spans="1:33" s="120" customFormat="1" ht="39" customHeight="1" x14ac:dyDescent="0.25">
      <c r="A62" s="140" t="s">
        <v>149</v>
      </c>
      <c r="B62" s="133" t="s">
        <v>1103</v>
      </c>
      <c r="C62" s="133" t="s">
        <v>52</v>
      </c>
      <c r="D62" s="237">
        <v>40487</v>
      </c>
      <c r="E62" s="242">
        <v>2647</v>
      </c>
      <c r="F62" s="143"/>
      <c r="G62" s="146">
        <v>628</v>
      </c>
      <c r="H62" s="133">
        <v>611</v>
      </c>
      <c r="I62" s="133"/>
      <c r="J62" s="133">
        <v>97.864999999999995</v>
      </c>
      <c r="K62" s="144"/>
      <c r="L62" s="240"/>
      <c r="M62" s="240"/>
      <c r="N62" s="145">
        <v>0.25</v>
      </c>
      <c r="O62" s="145"/>
      <c r="P62" s="241">
        <f t="shared" si="4"/>
        <v>90</v>
      </c>
      <c r="Q62" s="155">
        <v>8120</v>
      </c>
      <c r="R62" s="134">
        <v>88</v>
      </c>
      <c r="S62" s="134">
        <v>18.5</v>
      </c>
      <c r="T62" s="133">
        <v>5.5</v>
      </c>
      <c r="U62" s="134">
        <f t="shared" si="3"/>
        <v>24</v>
      </c>
      <c r="V62" s="134" t="s">
        <v>53</v>
      </c>
      <c r="W62" s="134"/>
      <c r="X62" s="133"/>
      <c r="Y62" s="134" t="s">
        <v>144</v>
      </c>
      <c r="Z62" s="134">
        <v>77.5</v>
      </c>
      <c r="AA62" s="144"/>
      <c r="AB62" s="144"/>
      <c r="AC62" s="147"/>
      <c r="AD62" s="243" t="s">
        <v>145</v>
      </c>
      <c r="AE62" s="146" t="s">
        <v>2131</v>
      </c>
      <c r="AF62" s="133" t="s">
        <v>146</v>
      </c>
      <c r="AG62" s="159" t="s">
        <v>1163</v>
      </c>
    </row>
    <row r="63" spans="1:33" s="120" customFormat="1" ht="39" customHeight="1" x14ac:dyDescent="0.25">
      <c r="A63" s="140" t="s">
        <v>149</v>
      </c>
      <c r="B63" s="133" t="s">
        <v>1103</v>
      </c>
      <c r="C63" s="133" t="s">
        <v>52</v>
      </c>
      <c r="D63" s="237">
        <v>40487</v>
      </c>
      <c r="E63" s="242">
        <v>2647</v>
      </c>
      <c r="F63" s="143"/>
      <c r="G63" s="146">
        <v>628</v>
      </c>
      <c r="H63" s="133">
        <v>611</v>
      </c>
      <c r="I63" s="133"/>
      <c r="J63" s="133">
        <v>97.864999999999995</v>
      </c>
      <c r="K63" s="144"/>
      <c r="L63" s="240"/>
      <c r="M63" s="240"/>
      <c r="N63" s="145">
        <v>0.25</v>
      </c>
      <c r="O63" s="145"/>
      <c r="P63" s="241">
        <f t="shared" si="4"/>
        <v>90</v>
      </c>
      <c r="Q63" s="155">
        <v>8250</v>
      </c>
      <c r="R63" s="134">
        <v>88</v>
      </c>
      <c r="S63" s="134">
        <v>18.5</v>
      </c>
      <c r="T63" s="133">
        <v>5.5</v>
      </c>
      <c r="U63" s="134">
        <f t="shared" si="3"/>
        <v>24</v>
      </c>
      <c r="V63" s="134" t="s">
        <v>53</v>
      </c>
      <c r="W63" s="134"/>
      <c r="X63" s="133"/>
      <c r="Y63" s="134" t="s">
        <v>144</v>
      </c>
      <c r="Z63" s="134">
        <v>77.5</v>
      </c>
      <c r="AA63" s="144"/>
      <c r="AB63" s="144"/>
      <c r="AC63" s="147"/>
      <c r="AD63" s="243" t="s">
        <v>145</v>
      </c>
      <c r="AE63" s="146" t="s">
        <v>2131</v>
      </c>
      <c r="AF63" s="133" t="s">
        <v>146</v>
      </c>
      <c r="AG63" s="159" t="s">
        <v>1163</v>
      </c>
    </row>
    <row r="64" spans="1:33" s="120" customFormat="1" ht="39" customHeight="1" x14ac:dyDescent="0.25">
      <c r="A64" s="855" t="s">
        <v>3081</v>
      </c>
      <c r="B64" s="837" t="s">
        <v>1102</v>
      </c>
      <c r="C64" s="837"/>
      <c r="D64" s="856" t="s">
        <v>928</v>
      </c>
      <c r="E64" s="857" t="s">
        <v>3083</v>
      </c>
      <c r="F64" s="858"/>
      <c r="G64" s="859">
        <v>480</v>
      </c>
      <c r="H64" s="837">
        <v>480</v>
      </c>
      <c r="I64" s="860"/>
      <c r="J64" s="860">
        <v>97.3</v>
      </c>
      <c r="K64" s="860"/>
      <c r="L64" s="860"/>
      <c r="M64" s="890"/>
      <c r="N64" s="861"/>
      <c r="O64" s="891"/>
      <c r="P64" s="863"/>
      <c r="Q64" s="864">
        <v>8210</v>
      </c>
      <c r="R64" s="837">
        <v>360</v>
      </c>
      <c r="S64" s="862"/>
      <c r="T64" s="837"/>
      <c r="U64" s="862"/>
      <c r="V64" s="862"/>
      <c r="W64" s="862"/>
      <c r="X64" s="837"/>
      <c r="Y64" s="837"/>
      <c r="Z64" s="837"/>
      <c r="AA64" s="866"/>
      <c r="AB64" s="866"/>
      <c r="AC64" s="867"/>
      <c r="AD64" s="892"/>
      <c r="AE64" s="859" t="s">
        <v>161</v>
      </c>
      <c r="AF64" s="837" t="s">
        <v>3079</v>
      </c>
      <c r="AG64" s="838" t="s">
        <v>3080</v>
      </c>
    </row>
    <row r="65" spans="1:33" s="120" customFormat="1" ht="39" customHeight="1" x14ac:dyDescent="0.25">
      <c r="A65" s="855" t="s">
        <v>3082</v>
      </c>
      <c r="B65" s="837" t="s">
        <v>1102</v>
      </c>
      <c r="C65" s="837"/>
      <c r="D65" s="856" t="s">
        <v>928</v>
      </c>
      <c r="E65" s="857" t="s">
        <v>3083</v>
      </c>
      <c r="F65" s="858"/>
      <c r="G65" s="859">
        <v>800</v>
      </c>
      <c r="H65" s="837">
        <v>800</v>
      </c>
      <c r="I65" s="860"/>
      <c r="J65" s="860">
        <v>97.3</v>
      </c>
      <c r="K65" s="860"/>
      <c r="L65" s="860"/>
      <c r="M65" s="890"/>
      <c r="N65" s="861"/>
      <c r="O65" s="891"/>
      <c r="P65" s="863"/>
      <c r="Q65" s="864">
        <v>8210</v>
      </c>
      <c r="R65" s="837">
        <v>360</v>
      </c>
      <c r="S65" s="862"/>
      <c r="T65" s="837"/>
      <c r="U65" s="862"/>
      <c r="V65" s="862"/>
      <c r="W65" s="862"/>
      <c r="X65" s="837"/>
      <c r="Y65" s="837"/>
      <c r="Z65" s="837"/>
      <c r="AA65" s="866"/>
      <c r="AB65" s="866"/>
      <c r="AC65" s="867"/>
      <c r="AD65" s="892"/>
      <c r="AE65" s="859" t="s">
        <v>161</v>
      </c>
      <c r="AF65" s="837" t="s">
        <v>3079</v>
      </c>
      <c r="AG65" s="838" t="s">
        <v>3080</v>
      </c>
    </row>
    <row r="66" spans="1:33" s="120" customFormat="1" ht="39" customHeight="1" x14ac:dyDescent="0.25">
      <c r="A66" s="140" t="s">
        <v>150</v>
      </c>
      <c r="B66" s="133" t="s">
        <v>1103</v>
      </c>
      <c r="C66" s="258" t="s">
        <v>86</v>
      </c>
      <c r="D66" s="237">
        <v>40276</v>
      </c>
      <c r="E66" s="242">
        <v>2670</v>
      </c>
      <c r="F66" s="239">
        <v>10</v>
      </c>
      <c r="G66" s="146">
        <v>717</v>
      </c>
      <c r="H66" s="133">
        <v>717</v>
      </c>
      <c r="I66" s="133"/>
      <c r="J66" s="133">
        <v>92</v>
      </c>
      <c r="K66" s="133">
        <v>90</v>
      </c>
      <c r="L66" s="240"/>
      <c r="M66" s="240"/>
      <c r="N66" s="145"/>
      <c r="O66" s="145"/>
      <c r="P66" s="241">
        <v>90</v>
      </c>
      <c r="Q66" s="155">
        <v>8100</v>
      </c>
      <c r="R66" s="133">
        <v>80</v>
      </c>
      <c r="S66" s="134">
        <v>14</v>
      </c>
      <c r="T66" s="133">
        <v>1</v>
      </c>
      <c r="U66" s="134">
        <f>S66+T66</f>
        <v>15</v>
      </c>
      <c r="V66" s="133" t="s">
        <v>53</v>
      </c>
      <c r="W66" s="134"/>
      <c r="X66" s="133" t="s">
        <v>54</v>
      </c>
      <c r="Y66" s="134" t="s">
        <v>65</v>
      </c>
      <c r="Z66" s="134">
        <v>100</v>
      </c>
      <c r="AA66" s="133" t="s">
        <v>151</v>
      </c>
      <c r="AB66" s="144"/>
      <c r="AC66" s="147"/>
      <c r="AD66" s="243" t="s">
        <v>152</v>
      </c>
      <c r="AE66" s="146" t="s">
        <v>57</v>
      </c>
      <c r="AF66" s="133" t="s">
        <v>57</v>
      </c>
      <c r="AG66" s="159" t="s">
        <v>1164</v>
      </c>
    </row>
    <row r="67" spans="1:33" s="127" customFormat="1" ht="39" customHeight="1" x14ac:dyDescent="0.25">
      <c r="A67" s="140" t="s">
        <v>153</v>
      </c>
      <c r="B67" s="133" t="s">
        <v>1103</v>
      </c>
      <c r="C67" s="258" t="s">
        <v>52</v>
      </c>
      <c r="D67" s="237">
        <v>40023</v>
      </c>
      <c r="E67" s="242">
        <v>2658</v>
      </c>
      <c r="F67" s="239"/>
      <c r="G67" s="146">
        <v>698</v>
      </c>
      <c r="H67" s="133">
        <v>698</v>
      </c>
      <c r="I67" s="133"/>
      <c r="J67" s="133">
        <v>98</v>
      </c>
      <c r="K67" s="133"/>
      <c r="L67" s="240"/>
      <c r="M67" s="240"/>
      <c r="N67" s="145"/>
      <c r="O67" s="145"/>
      <c r="P67" s="241"/>
      <c r="Q67" s="155">
        <v>8200</v>
      </c>
      <c r="R67" s="133">
        <v>64</v>
      </c>
      <c r="S67" s="134">
        <v>12.3</v>
      </c>
      <c r="T67" s="133"/>
      <c r="U67" s="134"/>
      <c r="V67" s="133"/>
      <c r="W67" s="134"/>
      <c r="X67" s="133"/>
      <c r="Y67" s="134"/>
      <c r="Z67" s="134"/>
      <c r="AA67" s="144"/>
      <c r="AB67" s="144"/>
      <c r="AC67" s="147"/>
      <c r="AD67" s="243"/>
      <c r="AE67" s="146" t="s">
        <v>154</v>
      </c>
      <c r="AF67" s="133" t="s">
        <v>60</v>
      </c>
      <c r="AG67" s="159" t="s">
        <v>1939</v>
      </c>
    </row>
    <row r="68" spans="1:33" s="127" customFormat="1" ht="39" customHeight="1" x14ac:dyDescent="0.25">
      <c r="A68" s="140" t="s">
        <v>1166</v>
      </c>
      <c r="B68" s="730" t="s">
        <v>1103</v>
      </c>
      <c r="C68" s="258" t="s">
        <v>52</v>
      </c>
      <c r="D68" s="788">
        <v>41809</v>
      </c>
      <c r="E68" s="242" t="s">
        <v>1167</v>
      </c>
      <c r="F68" s="239"/>
      <c r="G68" s="146">
        <v>626</v>
      </c>
      <c r="H68" s="133">
        <v>626</v>
      </c>
      <c r="I68" s="133"/>
      <c r="J68" s="133">
        <v>98</v>
      </c>
      <c r="K68" s="133"/>
      <c r="L68" s="240"/>
      <c r="M68" s="240"/>
      <c r="N68" s="145"/>
      <c r="O68" s="145"/>
      <c r="P68" s="241"/>
      <c r="Q68" s="155">
        <v>8220</v>
      </c>
      <c r="R68" s="133">
        <v>130</v>
      </c>
      <c r="S68" s="134">
        <v>12.3</v>
      </c>
      <c r="T68" s="133"/>
      <c r="U68" s="134"/>
      <c r="V68" s="133"/>
      <c r="W68" s="134"/>
      <c r="X68" s="133"/>
      <c r="Y68" s="134"/>
      <c r="Z68" s="134"/>
      <c r="AA68" s="144"/>
      <c r="AB68" s="144"/>
      <c r="AC68" s="147"/>
      <c r="AD68" s="243"/>
      <c r="AE68" s="146" t="s">
        <v>154</v>
      </c>
      <c r="AF68" s="133" t="s">
        <v>60</v>
      </c>
      <c r="AG68" s="705" t="s">
        <v>3015</v>
      </c>
    </row>
    <row r="69" spans="1:33" s="122" customFormat="1" ht="39" customHeight="1" x14ac:dyDescent="0.25">
      <c r="A69" s="140" t="s">
        <v>3084</v>
      </c>
      <c r="B69" s="133" t="s">
        <v>1103</v>
      </c>
      <c r="C69" s="258"/>
      <c r="D69" s="237" t="s">
        <v>3085</v>
      </c>
      <c r="E69" s="242">
        <v>2740</v>
      </c>
      <c r="F69" s="239"/>
      <c r="G69" s="146">
        <v>686</v>
      </c>
      <c r="H69" s="133">
        <v>686</v>
      </c>
      <c r="I69" s="240"/>
      <c r="J69" s="240">
        <v>98.1</v>
      </c>
      <c r="K69" s="240"/>
      <c r="L69" s="240"/>
      <c r="M69" s="249"/>
      <c r="N69" s="145"/>
      <c r="O69" s="145"/>
      <c r="P69" s="241"/>
      <c r="Q69" s="155">
        <v>8200</v>
      </c>
      <c r="R69" s="133">
        <v>140</v>
      </c>
      <c r="S69" s="134">
        <v>6.2</v>
      </c>
      <c r="T69" s="265"/>
      <c r="U69" s="134"/>
      <c r="V69" s="133"/>
      <c r="W69" s="134"/>
      <c r="X69" s="133"/>
      <c r="Y69" s="134"/>
      <c r="Z69" s="134"/>
      <c r="AA69" s="144"/>
      <c r="AB69" s="144"/>
      <c r="AC69" s="147"/>
      <c r="AD69" s="243"/>
      <c r="AE69" s="146" t="s">
        <v>3141</v>
      </c>
      <c r="AF69" s="133" t="s">
        <v>60</v>
      </c>
      <c r="AG69" s="159" t="s">
        <v>1165</v>
      </c>
    </row>
    <row r="70" spans="1:33" s="122" customFormat="1" ht="39" customHeight="1" x14ac:dyDescent="0.25">
      <c r="A70" s="855" t="s">
        <v>3086</v>
      </c>
      <c r="B70" s="837" t="s">
        <v>1103</v>
      </c>
      <c r="C70" s="869"/>
      <c r="D70" s="894">
        <v>42195</v>
      </c>
      <c r="E70" s="857">
        <v>2788</v>
      </c>
      <c r="F70" s="858"/>
      <c r="G70" s="859">
        <v>651</v>
      </c>
      <c r="H70" s="837">
        <v>651</v>
      </c>
      <c r="I70" s="860"/>
      <c r="J70" s="860">
        <v>98.1</v>
      </c>
      <c r="K70" s="860"/>
      <c r="L70" s="860"/>
      <c r="M70" s="890"/>
      <c r="N70" s="861"/>
      <c r="O70" s="861"/>
      <c r="P70" s="863"/>
      <c r="Q70" s="864">
        <v>8212.5</v>
      </c>
      <c r="R70" s="837">
        <v>375</v>
      </c>
      <c r="S70" s="862" t="s">
        <v>40</v>
      </c>
      <c r="T70" s="893"/>
      <c r="U70" s="862"/>
      <c r="V70" s="837"/>
      <c r="W70" s="862"/>
      <c r="X70" s="837"/>
      <c r="Y70" s="862"/>
      <c r="Z70" s="862"/>
      <c r="AA70" s="866"/>
      <c r="AB70" s="866"/>
      <c r="AC70" s="867"/>
      <c r="AD70" s="868"/>
      <c r="AE70" s="859" t="s">
        <v>3141</v>
      </c>
      <c r="AF70" s="837" t="s">
        <v>60</v>
      </c>
      <c r="AG70" s="838" t="s">
        <v>3087</v>
      </c>
    </row>
    <row r="71" spans="1:33" s="122" customFormat="1" ht="39" customHeight="1" x14ac:dyDescent="0.25">
      <c r="A71" s="855" t="s">
        <v>3086</v>
      </c>
      <c r="B71" s="837" t="s">
        <v>1103</v>
      </c>
      <c r="C71" s="869"/>
      <c r="D71" s="894">
        <v>42195</v>
      </c>
      <c r="E71" s="857">
        <v>2788</v>
      </c>
      <c r="F71" s="858"/>
      <c r="G71" s="859">
        <v>651</v>
      </c>
      <c r="H71" s="837">
        <v>651</v>
      </c>
      <c r="I71" s="860"/>
      <c r="J71" s="860">
        <v>98.1</v>
      </c>
      <c r="K71" s="860"/>
      <c r="L71" s="860"/>
      <c r="M71" s="890"/>
      <c r="N71" s="861"/>
      <c r="O71" s="861"/>
      <c r="P71" s="863"/>
      <c r="Q71" s="864">
        <v>8212.5</v>
      </c>
      <c r="R71" s="837">
        <v>130</v>
      </c>
      <c r="S71" s="862" t="s">
        <v>40</v>
      </c>
      <c r="T71" s="893"/>
      <c r="U71" s="862"/>
      <c r="V71" s="837"/>
      <c r="W71" s="862"/>
      <c r="X71" s="837"/>
      <c r="Y71" s="862"/>
      <c r="Z71" s="862"/>
      <c r="AA71" s="866"/>
      <c r="AB71" s="866"/>
      <c r="AC71" s="867"/>
      <c r="AD71" s="868"/>
      <c r="AE71" s="859" t="s">
        <v>3141</v>
      </c>
      <c r="AF71" s="837" t="s">
        <v>60</v>
      </c>
      <c r="AG71" s="838" t="s">
        <v>3087</v>
      </c>
    </row>
    <row r="72" spans="1:33" s="112" customFormat="1" ht="36.9" customHeight="1" x14ac:dyDescent="0.25">
      <c r="A72" s="716" t="s">
        <v>3088</v>
      </c>
      <c r="B72" s="717" t="s">
        <v>984</v>
      </c>
      <c r="C72" s="895"/>
      <c r="D72" s="896">
        <v>41385</v>
      </c>
      <c r="E72" s="719" t="s">
        <v>3097</v>
      </c>
      <c r="F72" s="878"/>
      <c r="G72" s="721">
        <v>296</v>
      </c>
      <c r="H72" s="717">
        <v>250</v>
      </c>
      <c r="I72" s="722"/>
      <c r="J72" s="722">
        <v>51.6</v>
      </c>
      <c r="K72" s="722"/>
      <c r="L72" s="722"/>
      <c r="M72" s="723"/>
      <c r="N72" s="724"/>
      <c r="O72" s="724"/>
      <c r="P72" s="879"/>
      <c r="Q72" s="880">
        <v>8225</v>
      </c>
      <c r="R72" s="717">
        <v>8</v>
      </c>
      <c r="S72" s="725"/>
      <c r="T72" s="897"/>
      <c r="U72" s="725"/>
      <c r="V72" s="717"/>
      <c r="W72" s="725"/>
      <c r="X72" s="717"/>
      <c r="Y72" s="725"/>
      <c r="Z72" s="725"/>
      <c r="AA72" s="726"/>
      <c r="AB72" s="726"/>
      <c r="AC72" s="727"/>
      <c r="AD72" s="881"/>
      <c r="AE72" s="721" t="s">
        <v>219</v>
      </c>
      <c r="AF72" s="717" t="s">
        <v>60</v>
      </c>
      <c r="AG72" s="729" t="s">
        <v>3092</v>
      </c>
    </row>
    <row r="73" spans="1:33" s="122" customFormat="1" ht="39" customHeight="1" x14ac:dyDescent="0.25">
      <c r="A73" s="855" t="s">
        <v>3089</v>
      </c>
      <c r="B73" s="837" t="s">
        <v>1103</v>
      </c>
      <c r="C73" s="869"/>
      <c r="D73" s="894">
        <v>41383</v>
      </c>
      <c r="E73" s="857" t="s">
        <v>3097</v>
      </c>
      <c r="F73" s="858"/>
      <c r="G73" s="859">
        <v>575</v>
      </c>
      <c r="H73" s="837">
        <v>290</v>
      </c>
      <c r="I73" s="860"/>
      <c r="J73" s="860">
        <v>64.5</v>
      </c>
      <c r="K73" s="860"/>
      <c r="L73" s="860"/>
      <c r="M73" s="890"/>
      <c r="N73" s="861"/>
      <c r="O73" s="861"/>
      <c r="P73" s="863"/>
      <c r="Q73" s="864">
        <v>8225</v>
      </c>
      <c r="R73" s="837">
        <v>8</v>
      </c>
      <c r="S73" s="862"/>
      <c r="T73" s="893"/>
      <c r="U73" s="862"/>
      <c r="V73" s="837"/>
      <c r="W73" s="862"/>
      <c r="X73" s="837"/>
      <c r="Y73" s="862"/>
      <c r="Z73" s="862"/>
      <c r="AA73" s="866"/>
      <c r="AB73" s="866"/>
      <c r="AC73" s="867"/>
      <c r="AD73" s="868"/>
      <c r="AE73" s="859" t="s">
        <v>219</v>
      </c>
      <c r="AF73" s="837" t="s">
        <v>60</v>
      </c>
      <c r="AG73" s="838" t="s">
        <v>3093</v>
      </c>
    </row>
    <row r="74" spans="1:33" s="122" customFormat="1" ht="39" customHeight="1" x14ac:dyDescent="0.25">
      <c r="A74" s="855" t="s">
        <v>3090</v>
      </c>
      <c r="B74" s="837" t="s">
        <v>1103</v>
      </c>
      <c r="C74" s="869"/>
      <c r="D74" s="894">
        <v>41599</v>
      </c>
      <c r="E74" s="857" t="s">
        <v>3098</v>
      </c>
      <c r="F74" s="858"/>
      <c r="G74" s="859">
        <v>800</v>
      </c>
      <c r="H74" s="837">
        <v>597</v>
      </c>
      <c r="I74" s="860"/>
      <c r="J74" s="860">
        <v>97.8</v>
      </c>
      <c r="K74" s="860"/>
      <c r="L74" s="860"/>
      <c r="M74" s="890"/>
      <c r="N74" s="861"/>
      <c r="O74" s="861"/>
      <c r="P74" s="863"/>
      <c r="Q74" s="864">
        <v>8225</v>
      </c>
      <c r="R74" s="837">
        <v>8</v>
      </c>
      <c r="S74" s="862"/>
      <c r="T74" s="893"/>
      <c r="U74" s="862"/>
      <c r="V74" s="837"/>
      <c r="W74" s="862"/>
      <c r="X74" s="837"/>
      <c r="Y74" s="862"/>
      <c r="Z74" s="862"/>
      <c r="AA74" s="866"/>
      <c r="AB74" s="866"/>
      <c r="AC74" s="867"/>
      <c r="AD74" s="868"/>
      <c r="AE74" s="859" t="s">
        <v>219</v>
      </c>
      <c r="AF74" s="837" t="s">
        <v>60</v>
      </c>
      <c r="AG74" s="838" t="s">
        <v>3095</v>
      </c>
    </row>
    <row r="75" spans="1:33" s="112" customFormat="1" ht="39" customHeight="1" x14ac:dyDescent="0.25">
      <c r="A75" s="716" t="s">
        <v>3091</v>
      </c>
      <c r="B75" s="717" t="s">
        <v>3094</v>
      </c>
      <c r="C75" s="895"/>
      <c r="D75" s="896">
        <v>41599</v>
      </c>
      <c r="E75" s="719" t="s">
        <v>3098</v>
      </c>
      <c r="F75" s="878"/>
      <c r="G75" s="721">
        <v>700</v>
      </c>
      <c r="H75" s="717">
        <v>700</v>
      </c>
      <c r="I75" s="722"/>
      <c r="J75" s="722">
        <v>97.8</v>
      </c>
      <c r="K75" s="722"/>
      <c r="L75" s="722"/>
      <c r="M75" s="723"/>
      <c r="N75" s="724"/>
      <c r="O75" s="724"/>
      <c r="P75" s="879"/>
      <c r="Q75" s="880">
        <v>8225</v>
      </c>
      <c r="R75" s="717">
        <v>8</v>
      </c>
      <c r="S75" s="725"/>
      <c r="T75" s="897"/>
      <c r="U75" s="725"/>
      <c r="V75" s="717"/>
      <c r="W75" s="725"/>
      <c r="X75" s="717"/>
      <c r="Y75" s="725"/>
      <c r="Z75" s="725"/>
      <c r="AA75" s="726"/>
      <c r="AB75" s="726"/>
      <c r="AC75" s="727"/>
      <c r="AD75" s="881"/>
      <c r="AE75" s="721" t="s">
        <v>219</v>
      </c>
      <c r="AF75" s="717" t="s">
        <v>60</v>
      </c>
      <c r="AG75" s="729" t="s">
        <v>3096</v>
      </c>
    </row>
    <row r="76" spans="1:33" s="120" customFormat="1" ht="39" customHeight="1" x14ac:dyDescent="0.25">
      <c r="A76" s="266" t="s">
        <v>164</v>
      </c>
      <c r="B76" s="730" t="s">
        <v>1103</v>
      </c>
      <c r="C76" s="133" t="s">
        <v>86</v>
      </c>
      <c r="D76" s="731">
        <v>40564</v>
      </c>
      <c r="E76" s="242" t="s">
        <v>327</v>
      </c>
      <c r="F76" s="142" t="s">
        <v>165</v>
      </c>
      <c r="G76" s="146">
        <v>450</v>
      </c>
      <c r="H76" s="133">
        <v>450</v>
      </c>
      <c r="I76" s="133"/>
      <c r="J76" s="133">
        <v>51.6</v>
      </c>
      <c r="K76" s="133"/>
      <c r="L76" s="133"/>
      <c r="M76" s="133"/>
      <c r="N76" s="133"/>
      <c r="O76" s="133"/>
      <c r="P76" s="267"/>
      <c r="Q76" s="155">
        <v>8225</v>
      </c>
      <c r="R76" s="133">
        <v>59.4</v>
      </c>
      <c r="S76" s="133">
        <v>7.8</v>
      </c>
      <c r="T76" s="134">
        <v>7.3</v>
      </c>
      <c r="U76" s="134">
        <v>14.3</v>
      </c>
      <c r="V76" s="133" t="s">
        <v>94</v>
      </c>
      <c r="W76" s="133" t="s">
        <v>166</v>
      </c>
      <c r="X76" s="133" t="s">
        <v>54</v>
      </c>
      <c r="Y76" s="134" t="s">
        <v>89</v>
      </c>
      <c r="Z76" s="133">
        <v>44</v>
      </c>
      <c r="AA76" s="133"/>
      <c r="AB76" s="133"/>
      <c r="AC76" s="267"/>
      <c r="AD76" s="243" t="s">
        <v>167</v>
      </c>
      <c r="AE76" s="146" t="s">
        <v>91</v>
      </c>
      <c r="AF76" s="133" t="s">
        <v>3016</v>
      </c>
      <c r="AG76" s="829" t="s">
        <v>3017</v>
      </c>
    </row>
    <row r="77" spans="1:33" s="120" customFormat="1" ht="39" customHeight="1" x14ac:dyDescent="0.25">
      <c r="A77" s="140" t="s">
        <v>168</v>
      </c>
      <c r="B77" s="133" t="s">
        <v>1103</v>
      </c>
      <c r="C77" s="133" t="s">
        <v>52</v>
      </c>
      <c r="D77" s="209">
        <v>40023</v>
      </c>
      <c r="E77" s="242">
        <v>2697</v>
      </c>
      <c r="F77" s="239"/>
      <c r="G77" s="146">
        <v>680</v>
      </c>
      <c r="H77" s="133">
        <v>680</v>
      </c>
      <c r="I77" s="240"/>
      <c r="J77" s="240">
        <v>98.13</v>
      </c>
      <c r="K77" s="240">
        <v>235.92</v>
      </c>
      <c r="L77" s="240"/>
      <c r="M77" s="249"/>
      <c r="N77" s="145">
        <v>0.4375</v>
      </c>
      <c r="O77" s="145"/>
      <c r="P77" s="241"/>
      <c r="Q77" s="155">
        <v>8050</v>
      </c>
      <c r="R77" s="133">
        <v>24</v>
      </c>
      <c r="S77" s="134">
        <v>6</v>
      </c>
      <c r="T77" s="265" t="s">
        <v>169</v>
      </c>
      <c r="U77" s="134">
        <v>13</v>
      </c>
      <c r="V77" s="133" t="s">
        <v>53</v>
      </c>
      <c r="W77" s="134" t="s">
        <v>64</v>
      </c>
      <c r="X77" s="133"/>
      <c r="Y77" s="134" t="s">
        <v>65</v>
      </c>
      <c r="Z77" s="134">
        <v>15</v>
      </c>
      <c r="AA77" s="144"/>
      <c r="AB77" s="144"/>
      <c r="AC77" s="147"/>
      <c r="AD77" s="243" t="s">
        <v>170</v>
      </c>
      <c r="AE77" s="146" t="s">
        <v>171</v>
      </c>
      <c r="AF77" s="133" t="s">
        <v>172</v>
      </c>
      <c r="AG77" s="159" t="s">
        <v>173</v>
      </c>
    </row>
    <row r="78" spans="1:33" s="120" customFormat="1" ht="39" customHeight="1" x14ac:dyDescent="0.25">
      <c r="A78" s="140" t="s">
        <v>168</v>
      </c>
      <c r="B78" s="133" t="s">
        <v>1103</v>
      </c>
      <c r="C78" s="133" t="s">
        <v>52</v>
      </c>
      <c r="D78" s="209">
        <v>40023</v>
      </c>
      <c r="E78" s="242">
        <v>2697</v>
      </c>
      <c r="F78" s="239"/>
      <c r="G78" s="146">
        <v>680</v>
      </c>
      <c r="H78" s="133">
        <v>680</v>
      </c>
      <c r="I78" s="240"/>
      <c r="J78" s="240">
        <v>98.13</v>
      </c>
      <c r="K78" s="240">
        <v>235.92</v>
      </c>
      <c r="L78" s="240"/>
      <c r="M78" s="249"/>
      <c r="N78" s="145">
        <v>0.4375</v>
      </c>
      <c r="O78" s="145"/>
      <c r="P78" s="241"/>
      <c r="Q78" s="155">
        <v>8227</v>
      </c>
      <c r="R78" s="133">
        <v>24</v>
      </c>
      <c r="S78" s="134">
        <v>6</v>
      </c>
      <c r="T78" s="265" t="s">
        <v>169</v>
      </c>
      <c r="U78" s="134">
        <v>13</v>
      </c>
      <c r="V78" s="133" t="s">
        <v>53</v>
      </c>
      <c r="W78" s="134" t="s">
        <v>64</v>
      </c>
      <c r="X78" s="133"/>
      <c r="Y78" s="134" t="s">
        <v>65</v>
      </c>
      <c r="Z78" s="134">
        <v>15</v>
      </c>
      <c r="AA78" s="144"/>
      <c r="AB78" s="144"/>
      <c r="AC78" s="147"/>
      <c r="AD78" s="243" t="s">
        <v>170</v>
      </c>
      <c r="AE78" s="146" t="s">
        <v>171</v>
      </c>
      <c r="AF78" s="133" t="s">
        <v>60</v>
      </c>
      <c r="AG78" s="159" t="s">
        <v>979</v>
      </c>
    </row>
    <row r="79" spans="1:33" s="120" customFormat="1" ht="39" customHeight="1" x14ac:dyDescent="0.25">
      <c r="A79" s="140" t="s">
        <v>174</v>
      </c>
      <c r="B79" s="133" t="s">
        <v>1103</v>
      </c>
      <c r="C79" s="133" t="s">
        <v>52</v>
      </c>
      <c r="D79" s="244" t="s">
        <v>2121</v>
      </c>
      <c r="E79" s="242">
        <v>2706</v>
      </c>
      <c r="F79" s="239"/>
      <c r="G79" s="146">
        <v>690</v>
      </c>
      <c r="H79" s="133">
        <v>690</v>
      </c>
      <c r="I79" s="240"/>
      <c r="J79" s="240">
        <v>98.15</v>
      </c>
      <c r="K79" s="240"/>
      <c r="L79" s="240"/>
      <c r="M79" s="249"/>
      <c r="N79" s="145">
        <v>0.9375</v>
      </c>
      <c r="O79" s="145"/>
      <c r="P79" s="241"/>
      <c r="Q79" s="155">
        <v>8075</v>
      </c>
      <c r="R79" s="133">
        <v>100</v>
      </c>
      <c r="S79" s="134"/>
      <c r="T79" s="265"/>
      <c r="U79" s="134">
        <v>17</v>
      </c>
      <c r="V79" s="133"/>
      <c r="W79" s="134" t="s">
        <v>64</v>
      </c>
      <c r="X79" s="133"/>
      <c r="Y79" s="134"/>
      <c r="Z79" s="134"/>
      <c r="AA79" s="144"/>
      <c r="AB79" s="144"/>
      <c r="AC79" s="147"/>
      <c r="AD79" s="243"/>
      <c r="AE79" s="146" t="s">
        <v>171</v>
      </c>
      <c r="AF79" s="133" t="s">
        <v>172</v>
      </c>
      <c r="AG79" s="159" t="s">
        <v>2112</v>
      </c>
    </row>
    <row r="80" spans="1:33" s="120" customFormat="1" ht="39" customHeight="1" x14ac:dyDescent="0.25">
      <c r="A80" s="140" t="s">
        <v>174</v>
      </c>
      <c r="B80" s="133" t="s">
        <v>1103</v>
      </c>
      <c r="C80" s="133" t="s">
        <v>52</v>
      </c>
      <c r="D80" s="244" t="s">
        <v>2121</v>
      </c>
      <c r="E80" s="242">
        <v>2706</v>
      </c>
      <c r="F80" s="239"/>
      <c r="G80" s="146">
        <v>690</v>
      </c>
      <c r="H80" s="133">
        <v>690</v>
      </c>
      <c r="I80" s="240"/>
      <c r="J80" s="240">
        <v>98.15</v>
      </c>
      <c r="K80" s="240"/>
      <c r="L80" s="240"/>
      <c r="M80" s="249"/>
      <c r="N80" s="145">
        <v>0.9375</v>
      </c>
      <c r="O80" s="145"/>
      <c r="P80" s="241"/>
      <c r="Q80" s="155">
        <v>8300</v>
      </c>
      <c r="R80" s="133">
        <v>100</v>
      </c>
      <c r="S80" s="134"/>
      <c r="T80" s="265"/>
      <c r="U80" s="134">
        <v>17</v>
      </c>
      <c r="V80" s="133"/>
      <c r="W80" s="134" t="s">
        <v>64</v>
      </c>
      <c r="X80" s="133"/>
      <c r="Y80" s="134"/>
      <c r="Z80" s="134"/>
      <c r="AA80" s="144"/>
      <c r="AB80" s="144"/>
      <c r="AC80" s="147"/>
      <c r="AD80" s="243"/>
      <c r="AE80" s="146" t="s">
        <v>171</v>
      </c>
      <c r="AF80" s="133" t="s">
        <v>172</v>
      </c>
      <c r="AG80" s="159" t="s">
        <v>2112</v>
      </c>
    </row>
    <row r="81" spans="1:33" s="120" customFormat="1" ht="39" customHeight="1" x14ac:dyDescent="0.25">
      <c r="A81" s="140" t="s">
        <v>174</v>
      </c>
      <c r="B81" s="133" t="s">
        <v>1103</v>
      </c>
      <c r="C81" s="133" t="s">
        <v>52</v>
      </c>
      <c r="D81" s="244" t="s">
        <v>2121</v>
      </c>
      <c r="E81" s="242">
        <v>2706</v>
      </c>
      <c r="F81" s="239"/>
      <c r="G81" s="146">
        <v>690</v>
      </c>
      <c r="H81" s="133">
        <v>690</v>
      </c>
      <c r="I81" s="240"/>
      <c r="J81" s="240">
        <v>98.15</v>
      </c>
      <c r="K81" s="240"/>
      <c r="L81" s="240"/>
      <c r="M81" s="249"/>
      <c r="N81" s="145">
        <v>0.9375</v>
      </c>
      <c r="O81" s="145"/>
      <c r="P81" s="241"/>
      <c r="Q81" s="155">
        <v>8107</v>
      </c>
      <c r="R81" s="133">
        <v>160</v>
      </c>
      <c r="S81" s="134"/>
      <c r="T81" s="265"/>
      <c r="U81" s="134">
        <v>17</v>
      </c>
      <c r="V81" s="133"/>
      <c r="W81" s="134" t="s">
        <v>64</v>
      </c>
      <c r="X81" s="133"/>
      <c r="Y81" s="134"/>
      <c r="Z81" s="134"/>
      <c r="AA81" s="144"/>
      <c r="AB81" s="144"/>
      <c r="AC81" s="147"/>
      <c r="AD81" s="243"/>
      <c r="AE81" s="146" t="s">
        <v>171</v>
      </c>
      <c r="AF81" s="133" t="s">
        <v>172</v>
      </c>
      <c r="AG81" s="159" t="s">
        <v>2112</v>
      </c>
    </row>
    <row r="82" spans="1:33" s="120" customFormat="1" ht="39" customHeight="1" x14ac:dyDescent="0.25">
      <c r="A82" s="140" t="s">
        <v>174</v>
      </c>
      <c r="B82" s="133" t="s">
        <v>1103</v>
      </c>
      <c r="C82" s="133" t="s">
        <v>52</v>
      </c>
      <c r="D82" s="244" t="s">
        <v>2121</v>
      </c>
      <c r="E82" s="242">
        <v>2706</v>
      </c>
      <c r="F82" s="239"/>
      <c r="G82" s="146">
        <v>690</v>
      </c>
      <c r="H82" s="133">
        <v>690</v>
      </c>
      <c r="I82" s="240"/>
      <c r="J82" s="240">
        <v>98.15</v>
      </c>
      <c r="K82" s="240"/>
      <c r="L82" s="240"/>
      <c r="M82" s="249"/>
      <c r="N82" s="145">
        <v>0.9375</v>
      </c>
      <c r="O82" s="145"/>
      <c r="P82" s="241"/>
      <c r="Q82" s="155">
        <v>8300</v>
      </c>
      <c r="R82" s="133">
        <v>160</v>
      </c>
      <c r="S82" s="134"/>
      <c r="T82" s="265"/>
      <c r="U82" s="134">
        <v>17</v>
      </c>
      <c r="V82" s="133"/>
      <c r="W82" s="134" t="s">
        <v>64</v>
      </c>
      <c r="X82" s="133"/>
      <c r="Y82" s="134"/>
      <c r="Z82" s="134"/>
      <c r="AA82" s="144"/>
      <c r="AB82" s="144"/>
      <c r="AC82" s="147"/>
      <c r="AD82" s="243"/>
      <c r="AE82" s="146" t="s">
        <v>171</v>
      </c>
      <c r="AF82" s="133" t="s">
        <v>172</v>
      </c>
      <c r="AG82" s="159" t="s">
        <v>2112</v>
      </c>
    </row>
    <row r="83" spans="1:33" s="120" customFormat="1" ht="39" customHeight="1" x14ac:dyDescent="0.25">
      <c r="A83" s="140" t="s">
        <v>952</v>
      </c>
      <c r="B83" s="133" t="s">
        <v>1103</v>
      </c>
      <c r="C83" s="133" t="s">
        <v>52</v>
      </c>
      <c r="D83" s="244" t="s">
        <v>2111</v>
      </c>
      <c r="E83" s="242">
        <v>2691</v>
      </c>
      <c r="F83" s="239"/>
      <c r="G83" s="146">
        <v>690</v>
      </c>
      <c r="H83" s="133">
        <v>690</v>
      </c>
      <c r="I83" s="240"/>
      <c r="J83" s="240">
        <v>98.15</v>
      </c>
      <c r="K83" s="240"/>
      <c r="L83" s="240"/>
      <c r="M83" s="249"/>
      <c r="N83" s="145">
        <v>0.9375</v>
      </c>
      <c r="O83" s="145"/>
      <c r="P83" s="241"/>
      <c r="Q83" s="155">
        <v>8075</v>
      </c>
      <c r="R83" s="133">
        <v>100</v>
      </c>
      <c r="S83" s="134"/>
      <c r="T83" s="265"/>
      <c r="U83" s="134">
        <v>17</v>
      </c>
      <c r="V83" s="133"/>
      <c r="W83" s="134" t="s">
        <v>64</v>
      </c>
      <c r="X83" s="133"/>
      <c r="Y83" s="134"/>
      <c r="Z83" s="134"/>
      <c r="AA83" s="144"/>
      <c r="AB83" s="144"/>
      <c r="AC83" s="147"/>
      <c r="AD83" s="243"/>
      <c r="AE83" s="146" t="s">
        <v>171</v>
      </c>
      <c r="AF83" s="133" t="s">
        <v>953</v>
      </c>
      <c r="AG83" s="159" t="s">
        <v>2112</v>
      </c>
    </row>
    <row r="84" spans="1:33" s="120" customFormat="1" ht="39" customHeight="1" x14ac:dyDescent="0.25">
      <c r="A84" s="140" t="s">
        <v>952</v>
      </c>
      <c r="B84" s="133" t="s">
        <v>1103</v>
      </c>
      <c r="C84" s="133" t="s">
        <v>52</v>
      </c>
      <c r="D84" s="244" t="s">
        <v>2111</v>
      </c>
      <c r="E84" s="242">
        <v>2691</v>
      </c>
      <c r="F84" s="239"/>
      <c r="G84" s="146">
        <v>690</v>
      </c>
      <c r="H84" s="133">
        <v>690</v>
      </c>
      <c r="I84" s="240"/>
      <c r="J84" s="240">
        <v>98.15</v>
      </c>
      <c r="K84" s="240"/>
      <c r="L84" s="240"/>
      <c r="M84" s="249"/>
      <c r="N84" s="145">
        <v>0.9375</v>
      </c>
      <c r="O84" s="145"/>
      <c r="P84" s="241"/>
      <c r="Q84" s="155">
        <v>8300</v>
      </c>
      <c r="R84" s="133">
        <v>100</v>
      </c>
      <c r="S84" s="134"/>
      <c r="T84" s="265"/>
      <c r="U84" s="134">
        <v>17</v>
      </c>
      <c r="V84" s="133"/>
      <c r="W84" s="134" t="s">
        <v>64</v>
      </c>
      <c r="X84" s="133"/>
      <c r="Y84" s="134"/>
      <c r="Z84" s="134"/>
      <c r="AA84" s="144"/>
      <c r="AB84" s="144"/>
      <c r="AC84" s="147"/>
      <c r="AD84" s="243"/>
      <c r="AE84" s="146" t="s">
        <v>171</v>
      </c>
      <c r="AF84" s="133" t="s">
        <v>953</v>
      </c>
      <c r="AG84" s="159" t="s">
        <v>2112</v>
      </c>
    </row>
    <row r="85" spans="1:33" s="120" customFormat="1" ht="39" customHeight="1" x14ac:dyDescent="0.25">
      <c r="A85" s="140" t="s">
        <v>3030</v>
      </c>
      <c r="B85" s="133" t="s">
        <v>1103</v>
      </c>
      <c r="C85" s="730" t="s">
        <v>86</v>
      </c>
      <c r="D85" s="244" t="s">
        <v>2118</v>
      </c>
      <c r="E85" s="242">
        <v>2603</v>
      </c>
      <c r="F85" s="239"/>
      <c r="G85" s="776">
        <v>714</v>
      </c>
      <c r="H85" s="730">
        <v>563</v>
      </c>
      <c r="I85" s="240"/>
      <c r="J85" s="790">
        <v>51.6</v>
      </c>
      <c r="K85" s="240"/>
      <c r="L85" s="240"/>
      <c r="M85" s="249"/>
      <c r="N85" s="145"/>
      <c r="O85" s="145"/>
      <c r="P85" s="241"/>
      <c r="Q85" s="155">
        <f>8192+80</f>
        <v>8272</v>
      </c>
      <c r="R85" s="133">
        <v>160</v>
      </c>
      <c r="S85" s="134">
        <v>5.4</v>
      </c>
      <c r="T85" s="265"/>
      <c r="U85" s="134"/>
      <c r="V85" s="133"/>
      <c r="W85" s="134"/>
      <c r="X85" s="133"/>
      <c r="Y85" s="134"/>
      <c r="Z85" s="134"/>
      <c r="AA85" s="144"/>
      <c r="AB85" s="144"/>
      <c r="AC85" s="147"/>
      <c r="AD85" s="243"/>
      <c r="AE85" s="146" t="s">
        <v>321</v>
      </c>
      <c r="AF85" s="133" t="s">
        <v>60</v>
      </c>
      <c r="AG85" s="830" t="s">
        <v>3018</v>
      </c>
    </row>
    <row r="86" spans="1:33" s="120" customFormat="1" ht="39" customHeight="1" x14ac:dyDescent="0.25">
      <c r="A86" s="140" t="s">
        <v>936</v>
      </c>
      <c r="B86" s="133" t="s">
        <v>1102</v>
      </c>
      <c r="C86" s="730" t="s">
        <v>86</v>
      </c>
      <c r="D86" s="704" t="s">
        <v>3019</v>
      </c>
      <c r="E86" s="242" t="s">
        <v>2116</v>
      </c>
      <c r="F86" s="239"/>
      <c r="G86" s="146">
        <v>720</v>
      </c>
      <c r="H86" s="133">
        <v>720</v>
      </c>
      <c r="I86" s="240"/>
      <c r="J86" s="240">
        <v>51.6</v>
      </c>
      <c r="K86" s="240"/>
      <c r="L86" s="240"/>
      <c r="M86" s="249"/>
      <c r="N86" s="145"/>
      <c r="O86" s="145"/>
      <c r="P86" s="241"/>
      <c r="Q86" s="155">
        <f>8087+(R86/2)</f>
        <v>8199.5</v>
      </c>
      <c r="R86" s="133">
        <f>8312.5-8087.5</f>
        <v>225</v>
      </c>
      <c r="S86" s="134"/>
      <c r="T86" s="265"/>
      <c r="U86" s="134"/>
      <c r="V86" s="133"/>
      <c r="W86" s="134"/>
      <c r="X86" s="133"/>
      <c r="Y86" s="134"/>
      <c r="Z86" s="134"/>
      <c r="AA86" s="144"/>
      <c r="AB86" s="144"/>
      <c r="AC86" s="147"/>
      <c r="AD86" s="243"/>
      <c r="AE86" s="146" t="s">
        <v>321</v>
      </c>
      <c r="AF86" s="133" t="s">
        <v>60</v>
      </c>
      <c r="AG86" s="831" t="s">
        <v>3024</v>
      </c>
    </row>
    <row r="87" spans="1:33" s="120" customFormat="1" ht="39" customHeight="1" x14ac:dyDescent="0.25">
      <c r="A87" s="140" t="s">
        <v>175</v>
      </c>
      <c r="B87" s="133" t="s">
        <v>1102</v>
      </c>
      <c r="C87" s="258" t="s">
        <v>52</v>
      </c>
      <c r="D87" s="268" t="s">
        <v>1914</v>
      </c>
      <c r="E87" s="269"/>
      <c r="F87" s="270">
        <v>4</v>
      </c>
      <c r="G87" s="257">
        <v>412</v>
      </c>
      <c r="H87" s="258">
        <v>412</v>
      </c>
      <c r="I87" s="258"/>
      <c r="J87" s="258">
        <v>97.05</v>
      </c>
      <c r="K87" s="271"/>
      <c r="L87" s="246"/>
      <c r="M87" s="246"/>
      <c r="N87" s="262">
        <v>0.9375</v>
      </c>
      <c r="O87" s="272">
        <v>25</v>
      </c>
      <c r="P87" s="273">
        <f>N87*360</f>
        <v>337.5</v>
      </c>
      <c r="Q87" s="274">
        <v>8100</v>
      </c>
      <c r="R87" s="258">
        <v>120</v>
      </c>
      <c r="S87" s="245">
        <v>8</v>
      </c>
      <c r="T87" s="258">
        <v>5</v>
      </c>
      <c r="U87" s="245">
        <f>S87+T87</f>
        <v>13</v>
      </c>
      <c r="V87" s="258" t="s">
        <v>53</v>
      </c>
      <c r="W87" s="245" t="s">
        <v>64</v>
      </c>
      <c r="X87" s="258" t="s">
        <v>54</v>
      </c>
      <c r="Y87" s="258" t="s">
        <v>176</v>
      </c>
      <c r="Z87" s="245">
        <v>150</v>
      </c>
      <c r="AA87" s="275" t="s">
        <v>151</v>
      </c>
      <c r="AB87" s="271">
        <v>7.25</v>
      </c>
      <c r="AC87" s="159"/>
      <c r="AD87" s="243" t="s">
        <v>177</v>
      </c>
      <c r="AE87" s="257" t="s">
        <v>57</v>
      </c>
      <c r="AF87" s="258" t="s">
        <v>57</v>
      </c>
      <c r="AG87" s="159" t="s">
        <v>1919</v>
      </c>
    </row>
    <row r="88" spans="1:33" s="120" customFormat="1" ht="39" customHeight="1" x14ac:dyDescent="0.25">
      <c r="A88" s="140" t="s">
        <v>178</v>
      </c>
      <c r="B88" s="133" t="s">
        <v>1102</v>
      </c>
      <c r="C88" s="133" t="s">
        <v>52</v>
      </c>
      <c r="D88" s="244" t="s">
        <v>1927</v>
      </c>
      <c r="E88" s="242" t="s">
        <v>1037</v>
      </c>
      <c r="F88" s="239">
        <v>5</v>
      </c>
      <c r="G88" s="783">
        <v>675</v>
      </c>
      <c r="H88" s="784">
        <v>660</v>
      </c>
      <c r="I88" s="784">
        <v>90</v>
      </c>
      <c r="J88" s="784">
        <v>97.96</v>
      </c>
      <c r="K88" s="785">
        <v>0</v>
      </c>
      <c r="L88" s="133"/>
      <c r="M88" s="133"/>
      <c r="N88" s="133"/>
      <c r="O88" s="133"/>
      <c r="P88" s="267"/>
      <c r="Q88" s="783">
        <v>8200</v>
      </c>
      <c r="R88" s="786">
        <v>350</v>
      </c>
      <c r="S88" s="784">
        <v>3.2</v>
      </c>
      <c r="T88" s="784">
        <v>20.9</v>
      </c>
      <c r="U88" s="784">
        <v>24.1</v>
      </c>
      <c r="V88" s="784" t="s">
        <v>2235</v>
      </c>
      <c r="W88" s="784" t="s">
        <v>180</v>
      </c>
      <c r="X88" s="784" t="s">
        <v>54</v>
      </c>
      <c r="Y88" s="784" t="s">
        <v>65</v>
      </c>
      <c r="Z88" s="133" t="s">
        <v>1036</v>
      </c>
      <c r="AA88" s="144"/>
      <c r="AB88" s="144"/>
      <c r="AC88" s="147"/>
      <c r="AD88" s="243"/>
      <c r="AE88" s="146" t="s">
        <v>2130</v>
      </c>
      <c r="AF88" s="133" t="s">
        <v>101</v>
      </c>
      <c r="AG88" s="705" t="s">
        <v>2236</v>
      </c>
    </row>
    <row r="89" spans="1:33" s="120" customFormat="1" ht="39" customHeight="1" x14ac:dyDescent="0.25">
      <c r="A89" s="140" t="s">
        <v>1168</v>
      </c>
      <c r="B89" s="133" t="s">
        <v>1103</v>
      </c>
      <c r="C89" s="133" t="s">
        <v>52</v>
      </c>
      <c r="D89" s="209">
        <v>36851</v>
      </c>
      <c r="E89" s="242">
        <v>2435</v>
      </c>
      <c r="F89" s="239">
        <v>11</v>
      </c>
      <c r="G89" s="146">
        <v>705</v>
      </c>
      <c r="H89" s="133">
        <v>705</v>
      </c>
      <c r="I89" s="251"/>
      <c r="J89" s="240">
        <v>98.216800000000006</v>
      </c>
      <c r="K89" s="251"/>
      <c r="L89" s="251"/>
      <c r="M89" s="252"/>
      <c r="N89" s="145">
        <v>0.91736111111111107</v>
      </c>
      <c r="O89" s="133"/>
      <c r="P89" s="241">
        <f>N89*360</f>
        <v>330.25</v>
      </c>
      <c r="Q89" s="155">
        <v>8225</v>
      </c>
      <c r="R89" s="133">
        <v>105</v>
      </c>
      <c r="S89" s="134">
        <v>4.8</v>
      </c>
      <c r="T89" s="133">
        <v>23.3</v>
      </c>
      <c r="U89" s="134">
        <f>S89+T89</f>
        <v>28.1</v>
      </c>
      <c r="V89" s="133" t="s">
        <v>94</v>
      </c>
      <c r="W89" s="134"/>
      <c r="X89" s="133" t="s">
        <v>54</v>
      </c>
      <c r="Y89" s="133" t="s">
        <v>65</v>
      </c>
      <c r="Z89" s="133">
        <v>52.5</v>
      </c>
      <c r="AA89" s="144"/>
      <c r="AB89" s="144"/>
      <c r="AC89" s="147"/>
      <c r="AD89" s="243" t="s">
        <v>185</v>
      </c>
      <c r="AE89" s="257" t="s">
        <v>2133</v>
      </c>
      <c r="AF89" s="134" t="s">
        <v>83</v>
      </c>
      <c r="AG89" s="612" t="s">
        <v>3099</v>
      </c>
    </row>
    <row r="90" spans="1:33" s="127" customFormat="1" ht="39" customHeight="1" x14ac:dyDescent="0.25">
      <c r="A90" s="140" t="s">
        <v>186</v>
      </c>
      <c r="B90" s="133" t="s">
        <v>1103</v>
      </c>
      <c r="C90" s="133" t="s">
        <v>52</v>
      </c>
      <c r="D90" s="209">
        <v>36906</v>
      </c>
      <c r="E90" s="242">
        <v>2554</v>
      </c>
      <c r="F90" s="276">
        <v>14</v>
      </c>
      <c r="G90" s="146">
        <v>512</v>
      </c>
      <c r="H90" s="133">
        <v>482</v>
      </c>
      <c r="I90" s="240">
        <v>75.665700000000001</v>
      </c>
      <c r="J90" s="240">
        <v>97.441199999999995</v>
      </c>
      <c r="K90" s="240">
        <v>123.61669999999999</v>
      </c>
      <c r="L90" s="240">
        <v>52.335599999999999</v>
      </c>
      <c r="M90" s="249">
        <v>5054.8641530000004</v>
      </c>
      <c r="N90" s="134" t="s">
        <v>40</v>
      </c>
      <c r="O90" s="133"/>
      <c r="P90" s="141" t="s">
        <v>40</v>
      </c>
      <c r="Q90" s="155">
        <v>8150</v>
      </c>
      <c r="R90" s="240">
        <v>100</v>
      </c>
      <c r="S90" s="134" t="s">
        <v>40</v>
      </c>
      <c r="T90" s="134" t="s">
        <v>40</v>
      </c>
      <c r="U90" s="134"/>
      <c r="V90" s="134" t="s">
        <v>40</v>
      </c>
      <c r="W90" s="134"/>
      <c r="X90" s="133" t="s">
        <v>54</v>
      </c>
      <c r="Y90" s="134" t="s">
        <v>40</v>
      </c>
      <c r="Z90" s="134" t="s">
        <v>40</v>
      </c>
      <c r="AA90" s="144"/>
      <c r="AB90" s="144"/>
      <c r="AC90" s="147"/>
      <c r="AD90" s="243" t="s">
        <v>948</v>
      </c>
      <c r="AE90" s="146" t="s">
        <v>187</v>
      </c>
      <c r="AF90" s="134" t="s">
        <v>950</v>
      </c>
      <c r="AG90" s="159" t="s">
        <v>949</v>
      </c>
    </row>
    <row r="91" spans="1:33" s="120" customFormat="1" ht="39" customHeight="1" x14ac:dyDescent="0.25">
      <c r="A91" s="140" t="s">
        <v>186</v>
      </c>
      <c r="B91" s="133" t="s">
        <v>1103</v>
      </c>
      <c r="C91" s="133" t="s">
        <v>52</v>
      </c>
      <c r="D91" s="209">
        <v>36906</v>
      </c>
      <c r="E91" s="242">
        <v>2554</v>
      </c>
      <c r="F91" s="276">
        <v>14</v>
      </c>
      <c r="G91" s="146">
        <v>512</v>
      </c>
      <c r="H91" s="133">
        <v>482</v>
      </c>
      <c r="I91" s="240">
        <v>75.665700000000001</v>
      </c>
      <c r="J91" s="240">
        <v>97.441199999999995</v>
      </c>
      <c r="K91" s="240">
        <v>123.61669999999999</v>
      </c>
      <c r="L91" s="240">
        <v>52.335599999999999</v>
      </c>
      <c r="M91" s="249">
        <v>5054.8641530000004</v>
      </c>
      <c r="N91" s="134" t="s">
        <v>40</v>
      </c>
      <c r="O91" s="133"/>
      <c r="P91" s="141" t="s">
        <v>40</v>
      </c>
      <c r="Q91" s="155">
        <f>(8293.75+8206.25)/2</f>
        <v>8250</v>
      </c>
      <c r="R91" s="240">
        <v>100</v>
      </c>
      <c r="S91" s="134" t="s">
        <v>40</v>
      </c>
      <c r="T91" s="134" t="s">
        <v>40</v>
      </c>
      <c r="U91" s="134"/>
      <c r="V91" s="134" t="s">
        <v>40</v>
      </c>
      <c r="W91" s="134"/>
      <c r="X91" s="133" t="s">
        <v>54</v>
      </c>
      <c r="Y91" s="134" t="s">
        <v>40</v>
      </c>
      <c r="Z91" s="134" t="s">
        <v>40</v>
      </c>
      <c r="AA91" s="144"/>
      <c r="AB91" s="144"/>
      <c r="AC91" s="147"/>
      <c r="AD91" s="243" t="s">
        <v>948</v>
      </c>
      <c r="AE91" s="146" t="s">
        <v>187</v>
      </c>
      <c r="AF91" s="134" t="s">
        <v>950</v>
      </c>
      <c r="AG91" s="159" t="s">
        <v>949</v>
      </c>
    </row>
    <row r="92" spans="1:33" s="120" customFormat="1" ht="39" customHeight="1" x14ac:dyDescent="0.25">
      <c r="A92" s="140" t="s">
        <v>188</v>
      </c>
      <c r="B92" s="133" t="s">
        <v>1103</v>
      </c>
      <c r="C92" s="133" t="s">
        <v>52</v>
      </c>
      <c r="D92" s="244">
        <v>38832</v>
      </c>
      <c r="E92" s="242">
        <v>2554</v>
      </c>
      <c r="F92" s="143" t="s">
        <v>40</v>
      </c>
      <c r="G92" s="146">
        <v>480</v>
      </c>
      <c r="H92" s="133">
        <v>480</v>
      </c>
      <c r="I92" s="133"/>
      <c r="J92" s="133">
        <v>97.3</v>
      </c>
      <c r="K92" s="144"/>
      <c r="L92" s="134"/>
      <c r="M92" s="134"/>
      <c r="N92" s="134" t="s">
        <v>40</v>
      </c>
      <c r="O92" s="133"/>
      <c r="P92" s="141" t="s">
        <v>40</v>
      </c>
      <c r="Q92" s="155">
        <v>8150</v>
      </c>
      <c r="R92" s="240">
        <v>100</v>
      </c>
      <c r="S92" s="134" t="s">
        <v>40</v>
      </c>
      <c r="T92" s="134" t="s">
        <v>40</v>
      </c>
      <c r="U92" s="134"/>
      <c r="V92" s="134" t="s">
        <v>40</v>
      </c>
      <c r="W92" s="134"/>
      <c r="X92" s="133" t="s">
        <v>54</v>
      </c>
      <c r="Y92" s="134" t="s">
        <v>40</v>
      </c>
      <c r="Z92" s="134" t="s">
        <v>40</v>
      </c>
      <c r="AA92" s="144"/>
      <c r="AB92" s="144"/>
      <c r="AC92" s="147"/>
      <c r="AD92" s="243" t="s">
        <v>189</v>
      </c>
      <c r="AE92" s="146" t="s">
        <v>187</v>
      </c>
      <c r="AF92" s="133" t="s">
        <v>190</v>
      </c>
      <c r="AG92" s="159"/>
    </row>
    <row r="93" spans="1:33" s="120" customFormat="1" ht="39" customHeight="1" x14ac:dyDescent="0.25">
      <c r="A93" s="140" t="s">
        <v>188</v>
      </c>
      <c r="B93" s="133" t="s">
        <v>1103</v>
      </c>
      <c r="C93" s="133" t="s">
        <v>52</v>
      </c>
      <c r="D93" s="244">
        <v>38832</v>
      </c>
      <c r="E93" s="242">
        <v>2554</v>
      </c>
      <c r="F93" s="143" t="s">
        <v>40</v>
      </c>
      <c r="G93" s="146">
        <v>480</v>
      </c>
      <c r="H93" s="133">
        <v>480</v>
      </c>
      <c r="I93" s="133"/>
      <c r="J93" s="133">
        <v>97.3</v>
      </c>
      <c r="K93" s="144"/>
      <c r="L93" s="134"/>
      <c r="M93" s="134"/>
      <c r="N93" s="134" t="s">
        <v>40</v>
      </c>
      <c r="O93" s="133"/>
      <c r="P93" s="141" t="s">
        <v>40</v>
      </c>
      <c r="Q93" s="155">
        <f>(8293.75+8206.25)/2</f>
        <v>8250</v>
      </c>
      <c r="R93" s="240">
        <v>100</v>
      </c>
      <c r="S93" s="134" t="s">
        <v>40</v>
      </c>
      <c r="T93" s="134" t="s">
        <v>40</v>
      </c>
      <c r="U93" s="134"/>
      <c r="V93" s="134" t="s">
        <v>40</v>
      </c>
      <c r="W93" s="134"/>
      <c r="X93" s="133" t="s">
        <v>54</v>
      </c>
      <c r="Y93" s="134" t="s">
        <v>40</v>
      </c>
      <c r="Z93" s="134" t="s">
        <v>40</v>
      </c>
      <c r="AA93" s="144"/>
      <c r="AB93" s="144"/>
      <c r="AC93" s="147"/>
      <c r="AD93" s="243" t="s">
        <v>189</v>
      </c>
      <c r="AE93" s="146" t="s">
        <v>187</v>
      </c>
      <c r="AF93" s="133" t="s">
        <v>190</v>
      </c>
      <c r="AG93" s="159"/>
    </row>
    <row r="94" spans="1:33" s="120" customFormat="1" ht="39" customHeight="1" x14ac:dyDescent="0.25">
      <c r="A94" s="140" t="s">
        <v>197</v>
      </c>
      <c r="B94" s="133" t="s">
        <v>1103</v>
      </c>
      <c r="C94" s="133"/>
      <c r="D94" s="209">
        <v>38339</v>
      </c>
      <c r="E94" s="242">
        <v>2549</v>
      </c>
      <c r="F94" s="143" t="s">
        <v>40</v>
      </c>
      <c r="G94" s="146">
        <v>750</v>
      </c>
      <c r="H94" s="133">
        <v>750</v>
      </c>
      <c r="I94" s="240">
        <v>181.92310000000001</v>
      </c>
      <c r="J94" s="240">
        <v>98.080200000000005</v>
      </c>
      <c r="K94" s="240">
        <v>352.8329</v>
      </c>
      <c r="L94" s="240">
        <v>178.19669999999999</v>
      </c>
      <c r="M94" s="249">
        <v>5054.8383100000001</v>
      </c>
      <c r="N94" s="134"/>
      <c r="O94" s="133"/>
      <c r="P94" s="141" t="s">
        <v>40</v>
      </c>
      <c r="Q94" s="155">
        <v>8035</v>
      </c>
      <c r="R94" s="133">
        <v>20</v>
      </c>
      <c r="S94" s="134"/>
      <c r="T94" s="134">
        <v>3.5</v>
      </c>
      <c r="U94" s="134">
        <v>6.1</v>
      </c>
      <c r="V94" s="134" t="s">
        <v>40</v>
      </c>
      <c r="W94" s="134"/>
      <c r="X94" s="134" t="s">
        <v>40</v>
      </c>
      <c r="Y94" s="134" t="s">
        <v>40</v>
      </c>
      <c r="Z94" s="134" t="s">
        <v>40</v>
      </c>
      <c r="AA94" s="144"/>
      <c r="AB94" s="144"/>
      <c r="AC94" s="147"/>
      <c r="AD94" s="243" t="s">
        <v>198</v>
      </c>
      <c r="AE94" s="146" t="s">
        <v>59</v>
      </c>
      <c r="AF94" s="133" t="s">
        <v>199</v>
      </c>
      <c r="AG94" s="159" t="s">
        <v>1169</v>
      </c>
    </row>
    <row r="95" spans="1:33" s="120" customFormat="1" ht="39" customHeight="1" x14ac:dyDescent="0.25">
      <c r="A95" s="140" t="s">
        <v>197</v>
      </c>
      <c r="B95" s="133" t="s">
        <v>1103</v>
      </c>
      <c r="C95" s="133"/>
      <c r="D95" s="209">
        <v>38339</v>
      </c>
      <c r="E95" s="242">
        <v>2549</v>
      </c>
      <c r="F95" s="143" t="s">
        <v>40</v>
      </c>
      <c r="G95" s="146">
        <v>750</v>
      </c>
      <c r="H95" s="133">
        <v>750</v>
      </c>
      <c r="I95" s="240">
        <v>181.92310000000001</v>
      </c>
      <c r="J95" s="240">
        <v>98.080200000000005</v>
      </c>
      <c r="K95" s="240">
        <v>352.8329</v>
      </c>
      <c r="L95" s="240">
        <v>178.19669999999999</v>
      </c>
      <c r="M95" s="249">
        <v>5054.8383100000001</v>
      </c>
      <c r="N95" s="134"/>
      <c r="O95" s="133"/>
      <c r="P95" s="141" t="s">
        <v>40</v>
      </c>
      <c r="Q95" s="155">
        <v>8065</v>
      </c>
      <c r="R95" s="133">
        <v>20</v>
      </c>
      <c r="S95" s="134"/>
      <c r="T95" s="134">
        <v>3.5</v>
      </c>
      <c r="U95" s="134">
        <v>6.1</v>
      </c>
      <c r="V95" s="134" t="s">
        <v>40</v>
      </c>
      <c r="W95" s="134"/>
      <c r="X95" s="134" t="s">
        <v>40</v>
      </c>
      <c r="Y95" s="134" t="s">
        <v>40</v>
      </c>
      <c r="Z95" s="134" t="s">
        <v>40</v>
      </c>
      <c r="AA95" s="144"/>
      <c r="AB95" s="144"/>
      <c r="AC95" s="147"/>
      <c r="AD95" s="243" t="s">
        <v>198</v>
      </c>
      <c r="AE95" s="146" t="s">
        <v>59</v>
      </c>
      <c r="AF95" s="133" t="s">
        <v>199</v>
      </c>
      <c r="AG95" s="159" t="s">
        <v>1169</v>
      </c>
    </row>
    <row r="96" spans="1:33" s="120" customFormat="1" ht="39" customHeight="1" x14ac:dyDescent="0.25">
      <c r="A96" s="140" t="s">
        <v>197</v>
      </c>
      <c r="B96" s="133" t="s">
        <v>1103</v>
      </c>
      <c r="C96" s="133"/>
      <c r="D96" s="209">
        <v>38339</v>
      </c>
      <c r="E96" s="242">
        <v>2549</v>
      </c>
      <c r="F96" s="143" t="s">
        <v>40</v>
      </c>
      <c r="G96" s="146">
        <v>750</v>
      </c>
      <c r="H96" s="133">
        <v>750</v>
      </c>
      <c r="I96" s="240">
        <v>181.92310000000001</v>
      </c>
      <c r="J96" s="240">
        <v>98.080200000000005</v>
      </c>
      <c r="K96" s="240">
        <v>352.8329</v>
      </c>
      <c r="L96" s="240">
        <v>178.19669999999999</v>
      </c>
      <c r="M96" s="249">
        <v>5054.8383100000001</v>
      </c>
      <c r="N96" s="134"/>
      <c r="O96" s="133"/>
      <c r="P96" s="141" t="s">
        <v>40</v>
      </c>
      <c r="Q96" s="155">
        <v>8360</v>
      </c>
      <c r="R96" s="133">
        <v>20</v>
      </c>
      <c r="S96" s="134"/>
      <c r="T96" s="134">
        <v>3.5</v>
      </c>
      <c r="U96" s="134">
        <v>6.1</v>
      </c>
      <c r="V96" s="134" t="s">
        <v>40</v>
      </c>
      <c r="W96" s="134"/>
      <c r="X96" s="134" t="s">
        <v>40</v>
      </c>
      <c r="Y96" s="134" t="s">
        <v>40</v>
      </c>
      <c r="Z96" s="134" t="s">
        <v>40</v>
      </c>
      <c r="AA96" s="144"/>
      <c r="AB96" s="144"/>
      <c r="AC96" s="147"/>
      <c r="AD96" s="243" t="s">
        <v>198</v>
      </c>
      <c r="AE96" s="146" t="s">
        <v>59</v>
      </c>
      <c r="AF96" s="133" t="s">
        <v>199</v>
      </c>
      <c r="AG96" s="159" t="s">
        <v>1169</v>
      </c>
    </row>
    <row r="97" spans="1:33" s="120" customFormat="1" ht="39" customHeight="1" x14ac:dyDescent="0.25">
      <c r="A97" s="140" t="s">
        <v>197</v>
      </c>
      <c r="B97" s="133" t="s">
        <v>1103</v>
      </c>
      <c r="C97" s="133"/>
      <c r="D97" s="209">
        <v>38339</v>
      </c>
      <c r="E97" s="242">
        <v>2549</v>
      </c>
      <c r="F97" s="143" t="s">
        <v>40</v>
      </c>
      <c r="G97" s="146">
        <v>750</v>
      </c>
      <c r="H97" s="133">
        <v>750</v>
      </c>
      <c r="I97" s="240">
        <v>181.92310000000001</v>
      </c>
      <c r="J97" s="240">
        <v>98.080200000000005</v>
      </c>
      <c r="K97" s="240">
        <v>352.8329</v>
      </c>
      <c r="L97" s="240">
        <v>178.19669999999999</v>
      </c>
      <c r="M97" s="249">
        <v>5054.8383100000001</v>
      </c>
      <c r="N97" s="134"/>
      <c r="O97" s="134"/>
      <c r="P97" s="141" t="s">
        <v>40</v>
      </c>
      <c r="Q97" s="155">
        <v>8390</v>
      </c>
      <c r="R97" s="133">
        <v>20</v>
      </c>
      <c r="S97" s="134"/>
      <c r="T97" s="134">
        <v>3.5</v>
      </c>
      <c r="U97" s="134">
        <v>6.1</v>
      </c>
      <c r="V97" s="134" t="s">
        <v>40</v>
      </c>
      <c r="W97" s="134"/>
      <c r="X97" s="134" t="s">
        <v>40</v>
      </c>
      <c r="Y97" s="134" t="s">
        <v>40</v>
      </c>
      <c r="Z97" s="134" t="s">
        <v>40</v>
      </c>
      <c r="AA97" s="144"/>
      <c r="AB97" s="144"/>
      <c r="AC97" s="147"/>
      <c r="AD97" s="243" t="s">
        <v>198</v>
      </c>
      <c r="AE97" s="146" t="s">
        <v>59</v>
      </c>
      <c r="AF97" s="133" t="s">
        <v>199</v>
      </c>
      <c r="AG97" s="159" t="s">
        <v>1169</v>
      </c>
    </row>
    <row r="98" spans="1:33" s="120" customFormat="1" ht="39" customHeight="1" x14ac:dyDescent="0.25">
      <c r="A98" s="140" t="s">
        <v>200</v>
      </c>
      <c r="B98" s="133" t="s">
        <v>1103</v>
      </c>
      <c r="C98" s="133"/>
      <c r="D98" s="209">
        <v>38339</v>
      </c>
      <c r="E98" s="242">
        <v>2549</v>
      </c>
      <c r="F98" s="143" t="s">
        <v>40</v>
      </c>
      <c r="G98" s="146">
        <v>750</v>
      </c>
      <c r="H98" s="133">
        <v>750</v>
      </c>
      <c r="I98" s="240">
        <v>185.87039999999999</v>
      </c>
      <c r="J98" s="240">
        <v>98.080799999999996</v>
      </c>
      <c r="K98" s="240">
        <v>352.8331</v>
      </c>
      <c r="L98" s="240">
        <v>174.24529999999999</v>
      </c>
      <c r="M98" s="249">
        <v>5054.719075</v>
      </c>
      <c r="N98" s="134"/>
      <c r="O98" s="134"/>
      <c r="P98" s="141" t="s">
        <v>40</v>
      </c>
      <c r="Q98" s="155">
        <v>8035</v>
      </c>
      <c r="R98" s="133">
        <v>20</v>
      </c>
      <c r="S98" s="134"/>
      <c r="T98" s="134">
        <v>3.5</v>
      </c>
      <c r="U98" s="134">
        <v>6.1</v>
      </c>
      <c r="V98" s="134" t="s">
        <v>40</v>
      </c>
      <c r="W98" s="134"/>
      <c r="X98" s="134" t="s">
        <v>40</v>
      </c>
      <c r="Y98" s="134" t="s">
        <v>40</v>
      </c>
      <c r="Z98" s="134" t="s">
        <v>40</v>
      </c>
      <c r="AA98" s="144"/>
      <c r="AB98" s="144"/>
      <c r="AC98" s="147"/>
      <c r="AD98" s="243" t="s">
        <v>198</v>
      </c>
      <c r="AE98" s="146" t="s">
        <v>59</v>
      </c>
      <c r="AF98" s="133" t="s">
        <v>199</v>
      </c>
      <c r="AG98" s="159" t="s">
        <v>1169</v>
      </c>
    </row>
    <row r="99" spans="1:33" s="120" customFormat="1" ht="39" customHeight="1" x14ac:dyDescent="0.25">
      <c r="A99" s="140" t="s">
        <v>200</v>
      </c>
      <c r="B99" s="133" t="s">
        <v>1103</v>
      </c>
      <c r="C99" s="133"/>
      <c r="D99" s="209">
        <v>38339</v>
      </c>
      <c r="E99" s="242">
        <v>2549</v>
      </c>
      <c r="F99" s="143" t="s">
        <v>40</v>
      </c>
      <c r="G99" s="146">
        <v>750</v>
      </c>
      <c r="H99" s="133">
        <v>750</v>
      </c>
      <c r="I99" s="240">
        <v>185.87039999999999</v>
      </c>
      <c r="J99" s="240">
        <v>98.080799999999996</v>
      </c>
      <c r="K99" s="240">
        <v>352.8331</v>
      </c>
      <c r="L99" s="240">
        <v>174.24529999999999</v>
      </c>
      <c r="M99" s="249">
        <v>5054.719075</v>
      </c>
      <c r="N99" s="134"/>
      <c r="O99" s="134"/>
      <c r="P99" s="141" t="s">
        <v>40</v>
      </c>
      <c r="Q99" s="155">
        <v>8065</v>
      </c>
      <c r="R99" s="133">
        <v>20</v>
      </c>
      <c r="S99" s="134"/>
      <c r="T99" s="134">
        <v>3.5</v>
      </c>
      <c r="U99" s="134">
        <v>6.1</v>
      </c>
      <c r="V99" s="134" t="s">
        <v>40</v>
      </c>
      <c r="W99" s="134"/>
      <c r="X99" s="134" t="s">
        <v>40</v>
      </c>
      <c r="Y99" s="134" t="s">
        <v>40</v>
      </c>
      <c r="Z99" s="134" t="s">
        <v>40</v>
      </c>
      <c r="AA99" s="144"/>
      <c r="AB99" s="144"/>
      <c r="AC99" s="147"/>
      <c r="AD99" s="243" t="s">
        <v>198</v>
      </c>
      <c r="AE99" s="146" t="s">
        <v>59</v>
      </c>
      <c r="AF99" s="133" t="s">
        <v>199</v>
      </c>
      <c r="AG99" s="159" t="s">
        <v>1169</v>
      </c>
    </row>
    <row r="100" spans="1:33" s="120" customFormat="1" ht="39" customHeight="1" x14ac:dyDescent="0.25">
      <c r="A100" s="140" t="s">
        <v>200</v>
      </c>
      <c r="B100" s="133" t="s">
        <v>1103</v>
      </c>
      <c r="C100" s="133"/>
      <c r="D100" s="209">
        <v>38339</v>
      </c>
      <c r="E100" s="242">
        <v>2549</v>
      </c>
      <c r="F100" s="143" t="s">
        <v>40</v>
      </c>
      <c r="G100" s="146">
        <v>750</v>
      </c>
      <c r="H100" s="133">
        <v>750</v>
      </c>
      <c r="I100" s="240">
        <v>185.87039999999999</v>
      </c>
      <c r="J100" s="240">
        <v>98.080799999999996</v>
      </c>
      <c r="K100" s="240">
        <v>352.8331</v>
      </c>
      <c r="L100" s="240">
        <v>174.24529999999999</v>
      </c>
      <c r="M100" s="249">
        <v>5054.719075</v>
      </c>
      <c r="N100" s="134"/>
      <c r="O100" s="134"/>
      <c r="P100" s="141" t="s">
        <v>40</v>
      </c>
      <c r="Q100" s="155">
        <v>8360</v>
      </c>
      <c r="R100" s="133">
        <v>20</v>
      </c>
      <c r="S100" s="134"/>
      <c r="T100" s="134">
        <v>3.5</v>
      </c>
      <c r="U100" s="134">
        <v>6.1</v>
      </c>
      <c r="V100" s="134" t="s">
        <v>40</v>
      </c>
      <c r="W100" s="134"/>
      <c r="X100" s="134" t="s">
        <v>40</v>
      </c>
      <c r="Y100" s="134" t="s">
        <v>40</v>
      </c>
      <c r="Z100" s="134" t="s">
        <v>40</v>
      </c>
      <c r="AA100" s="144"/>
      <c r="AB100" s="144"/>
      <c r="AC100" s="147"/>
      <c r="AD100" s="243" t="s">
        <v>198</v>
      </c>
      <c r="AE100" s="146" t="s">
        <v>59</v>
      </c>
      <c r="AF100" s="133" t="s">
        <v>199</v>
      </c>
      <c r="AG100" s="159" t="s">
        <v>1169</v>
      </c>
    </row>
    <row r="101" spans="1:33" s="120" customFormat="1" ht="39" customHeight="1" x14ac:dyDescent="0.25">
      <c r="A101" s="140" t="s">
        <v>200</v>
      </c>
      <c r="B101" s="133" t="s">
        <v>1103</v>
      </c>
      <c r="C101" s="133"/>
      <c r="D101" s="209">
        <v>38339</v>
      </c>
      <c r="E101" s="242">
        <v>2549</v>
      </c>
      <c r="F101" s="143" t="s">
        <v>40</v>
      </c>
      <c r="G101" s="146">
        <v>750</v>
      </c>
      <c r="H101" s="133">
        <v>750</v>
      </c>
      <c r="I101" s="240">
        <v>185.87039999999999</v>
      </c>
      <c r="J101" s="240">
        <v>98.080799999999996</v>
      </c>
      <c r="K101" s="240">
        <v>352.8331</v>
      </c>
      <c r="L101" s="240">
        <v>174.24529999999999</v>
      </c>
      <c r="M101" s="249">
        <v>5054.719075</v>
      </c>
      <c r="N101" s="134"/>
      <c r="O101" s="134"/>
      <c r="P101" s="141" t="s">
        <v>40</v>
      </c>
      <c r="Q101" s="155">
        <v>8390</v>
      </c>
      <c r="R101" s="133">
        <v>20</v>
      </c>
      <c r="S101" s="134"/>
      <c r="T101" s="134">
        <v>3.5</v>
      </c>
      <c r="U101" s="134">
        <v>6.1</v>
      </c>
      <c r="V101" s="134" t="s">
        <v>40</v>
      </c>
      <c r="W101" s="134"/>
      <c r="X101" s="134" t="s">
        <v>40</v>
      </c>
      <c r="Y101" s="134" t="s">
        <v>40</v>
      </c>
      <c r="Z101" s="134" t="s">
        <v>40</v>
      </c>
      <c r="AA101" s="144"/>
      <c r="AB101" s="144"/>
      <c r="AC101" s="147"/>
      <c r="AD101" s="243" t="s">
        <v>198</v>
      </c>
      <c r="AE101" s="146" t="s">
        <v>59</v>
      </c>
      <c r="AF101" s="133" t="s">
        <v>199</v>
      </c>
      <c r="AG101" s="159" t="s">
        <v>1169</v>
      </c>
    </row>
    <row r="102" spans="1:33" s="120" customFormat="1" ht="39" customHeight="1" x14ac:dyDescent="0.25">
      <c r="A102" s="140" t="s">
        <v>201</v>
      </c>
      <c r="B102" s="133" t="s">
        <v>1103</v>
      </c>
      <c r="C102" s="133"/>
      <c r="D102" s="209">
        <v>38339</v>
      </c>
      <c r="E102" s="242">
        <v>2549</v>
      </c>
      <c r="F102" s="143" t="s">
        <v>40</v>
      </c>
      <c r="G102" s="146">
        <v>750</v>
      </c>
      <c r="H102" s="133">
        <v>750</v>
      </c>
      <c r="I102" s="240">
        <v>185.63249999999999</v>
      </c>
      <c r="J102" s="240">
        <v>98.079899999999995</v>
      </c>
      <c r="K102" s="240">
        <v>354.74970000000002</v>
      </c>
      <c r="L102" s="240">
        <v>174.48</v>
      </c>
      <c r="M102" s="249">
        <v>5054.8201300000001</v>
      </c>
      <c r="N102" s="134"/>
      <c r="O102" s="134"/>
      <c r="P102" s="141" t="s">
        <v>40</v>
      </c>
      <c r="Q102" s="155">
        <v>8035</v>
      </c>
      <c r="R102" s="133">
        <v>20</v>
      </c>
      <c r="S102" s="134"/>
      <c r="T102" s="134">
        <v>3.5</v>
      </c>
      <c r="U102" s="134">
        <v>6.1</v>
      </c>
      <c r="V102" s="134" t="s">
        <v>40</v>
      </c>
      <c r="W102" s="134"/>
      <c r="X102" s="134" t="s">
        <v>40</v>
      </c>
      <c r="Y102" s="134" t="s">
        <v>40</v>
      </c>
      <c r="Z102" s="134" t="s">
        <v>40</v>
      </c>
      <c r="AA102" s="144"/>
      <c r="AB102" s="144"/>
      <c r="AC102" s="147"/>
      <c r="AD102" s="243" t="s">
        <v>198</v>
      </c>
      <c r="AE102" s="146" t="s">
        <v>59</v>
      </c>
      <c r="AF102" s="133" t="s">
        <v>199</v>
      </c>
      <c r="AG102" s="159" t="s">
        <v>1169</v>
      </c>
    </row>
    <row r="103" spans="1:33" s="120" customFormat="1" ht="39" customHeight="1" x14ac:dyDescent="0.25">
      <c r="A103" s="140" t="s">
        <v>201</v>
      </c>
      <c r="B103" s="133" t="s">
        <v>1103</v>
      </c>
      <c r="C103" s="133"/>
      <c r="D103" s="209">
        <v>38339</v>
      </c>
      <c r="E103" s="242">
        <v>2549</v>
      </c>
      <c r="F103" s="143" t="s">
        <v>40</v>
      </c>
      <c r="G103" s="146">
        <v>750</v>
      </c>
      <c r="H103" s="133">
        <v>750</v>
      </c>
      <c r="I103" s="240">
        <v>185.63249999999999</v>
      </c>
      <c r="J103" s="240">
        <v>98.079899999999995</v>
      </c>
      <c r="K103" s="240">
        <v>354.74970000000002</v>
      </c>
      <c r="L103" s="240">
        <v>174.48</v>
      </c>
      <c r="M103" s="249">
        <v>5054.8201300000001</v>
      </c>
      <c r="N103" s="134"/>
      <c r="O103" s="134"/>
      <c r="P103" s="141" t="s">
        <v>40</v>
      </c>
      <c r="Q103" s="155">
        <v>8065</v>
      </c>
      <c r="R103" s="133">
        <v>20</v>
      </c>
      <c r="S103" s="134"/>
      <c r="T103" s="134">
        <v>3.5</v>
      </c>
      <c r="U103" s="134">
        <v>6.1</v>
      </c>
      <c r="V103" s="134" t="s">
        <v>40</v>
      </c>
      <c r="W103" s="134"/>
      <c r="X103" s="134" t="s">
        <v>40</v>
      </c>
      <c r="Y103" s="134" t="s">
        <v>40</v>
      </c>
      <c r="Z103" s="134" t="s">
        <v>40</v>
      </c>
      <c r="AA103" s="144"/>
      <c r="AB103" s="144"/>
      <c r="AC103" s="147"/>
      <c r="AD103" s="243" t="s">
        <v>198</v>
      </c>
      <c r="AE103" s="146" t="s">
        <v>59</v>
      </c>
      <c r="AF103" s="133" t="s">
        <v>199</v>
      </c>
      <c r="AG103" s="159" t="s">
        <v>1169</v>
      </c>
    </row>
    <row r="104" spans="1:33" s="120" customFormat="1" ht="39" customHeight="1" x14ac:dyDescent="0.25">
      <c r="A104" s="140" t="s">
        <v>201</v>
      </c>
      <c r="B104" s="133" t="s">
        <v>1103</v>
      </c>
      <c r="C104" s="133"/>
      <c r="D104" s="209">
        <v>38339</v>
      </c>
      <c r="E104" s="242">
        <v>2549</v>
      </c>
      <c r="F104" s="143" t="s">
        <v>40</v>
      </c>
      <c r="G104" s="146">
        <v>750</v>
      </c>
      <c r="H104" s="133">
        <v>750</v>
      </c>
      <c r="I104" s="240">
        <v>185.63249999999999</v>
      </c>
      <c r="J104" s="240">
        <v>98.079899999999995</v>
      </c>
      <c r="K104" s="240">
        <v>354.74970000000002</v>
      </c>
      <c r="L104" s="240">
        <v>174.48</v>
      </c>
      <c r="M104" s="249">
        <v>5054.8201300000001</v>
      </c>
      <c r="N104" s="134"/>
      <c r="O104" s="134"/>
      <c r="P104" s="141" t="s">
        <v>40</v>
      </c>
      <c r="Q104" s="155">
        <v>8360</v>
      </c>
      <c r="R104" s="133">
        <v>20</v>
      </c>
      <c r="S104" s="134"/>
      <c r="T104" s="134">
        <v>3.5</v>
      </c>
      <c r="U104" s="134">
        <v>6.1</v>
      </c>
      <c r="V104" s="134" t="s">
        <v>40</v>
      </c>
      <c r="W104" s="134"/>
      <c r="X104" s="134" t="s">
        <v>40</v>
      </c>
      <c r="Y104" s="134" t="s">
        <v>40</v>
      </c>
      <c r="Z104" s="134" t="s">
        <v>40</v>
      </c>
      <c r="AA104" s="144"/>
      <c r="AB104" s="144"/>
      <c r="AC104" s="147"/>
      <c r="AD104" s="243" t="s">
        <v>198</v>
      </c>
      <c r="AE104" s="146" t="s">
        <v>59</v>
      </c>
      <c r="AF104" s="133" t="s">
        <v>199</v>
      </c>
      <c r="AG104" s="159" t="s">
        <v>1169</v>
      </c>
    </row>
    <row r="105" spans="1:33" s="120" customFormat="1" ht="39" customHeight="1" x14ac:dyDescent="0.25">
      <c r="A105" s="140" t="s">
        <v>201</v>
      </c>
      <c r="B105" s="133" t="s">
        <v>1103</v>
      </c>
      <c r="C105" s="133"/>
      <c r="D105" s="209">
        <v>38339</v>
      </c>
      <c r="E105" s="242">
        <v>2549</v>
      </c>
      <c r="F105" s="143" t="s">
        <v>40</v>
      </c>
      <c r="G105" s="146">
        <v>750</v>
      </c>
      <c r="H105" s="133">
        <v>750</v>
      </c>
      <c r="I105" s="240">
        <v>185.63249999999999</v>
      </c>
      <c r="J105" s="240">
        <v>98.079899999999995</v>
      </c>
      <c r="K105" s="240">
        <v>354.74970000000002</v>
      </c>
      <c r="L105" s="240">
        <v>174.48</v>
      </c>
      <c r="M105" s="249">
        <v>5054.8201300000001</v>
      </c>
      <c r="N105" s="134"/>
      <c r="O105" s="134"/>
      <c r="P105" s="141" t="s">
        <v>40</v>
      </c>
      <c r="Q105" s="155">
        <v>8390</v>
      </c>
      <c r="R105" s="133">
        <v>20</v>
      </c>
      <c r="S105" s="134"/>
      <c r="T105" s="134">
        <v>3.5</v>
      </c>
      <c r="U105" s="134">
        <v>6.1</v>
      </c>
      <c r="V105" s="134" t="s">
        <v>40</v>
      </c>
      <c r="W105" s="134"/>
      <c r="X105" s="134" t="s">
        <v>40</v>
      </c>
      <c r="Y105" s="134" t="s">
        <v>40</v>
      </c>
      <c r="Z105" s="134" t="s">
        <v>40</v>
      </c>
      <c r="AA105" s="144"/>
      <c r="AB105" s="144"/>
      <c r="AC105" s="147"/>
      <c r="AD105" s="243" t="s">
        <v>198</v>
      </c>
      <c r="AE105" s="146" t="s">
        <v>59</v>
      </c>
      <c r="AF105" s="133" t="s">
        <v>199</v>
      </c>
      <c r="AG105" s="159" t="s">
        <v>1169</v>
      </c>
    </row>
    <row r="106" spans="1:33" s="120" customFormat="1" ht="39" customHeight="1" x14ac:dyDescent="0.25">
      <c r="A106" s="140" t="s">
        <v>202</v>
      </c>
      <c r="B106" s="133" t="s">
        <v>1103</v>
      </c>
      <c r="C106" s="133"/>
      <c r="D106" s="209">
        <v>38339</v>
      </c>
      <c r="E106" s="242">
        <v>2549</v>
      </c>
      <c r="F106" s="143" t="s">
        <v>40</v>
      </c>
      <c r="G106" s="146">
        <v>750</v>
      </c>
      <c r="H106" s="133">
        <v>750</v>
      </c>
      <c r="I106" s="240">
        <v>185.55430000000001</v>
      </c>
      <c r="J106" s="240">
        <v>98.079800000000006</v>
      </c>
      <c r="K106" s="240">
        <v>354.88920000000002</v>
      </c>
      <c r="L106" s="240">
        <v>174.55510000000001</v>
      </c>
      <c r="M106" s="249">
        <v>5054.8351720000001</v>
      </c>
      <c r="N106" s="134"/>
      <c r="O106" s="134"/>
      <c r="P106" s="141" t="s">
        <v>40</v>
      </c>
      <c r="Q106" s="155">
        <v>8035</v>
      </c>
      <c r="R106" s="133">
        <v>20</v>
      </c>
      <c r="S106" s="134"/>
      <c r="T106" s="134">
        <v>3.5</v>
      </c>
      <c r="U106" s="134">
        <v>6.1</v>
      </c>
      <c r="V106" s="134" t="s">
        <v>40</v>
      </c>
      <c r="W106" s="134"/>
      <c r="X106" s="134" t="s">
        <v>40</v>
      </c>
      <c r="Y106" s="134" t="s">
        <v>40</v>
      </c>
      <c r="Z106" s="134" t="s">
        <v>40</v>
      </c>
      <c r="AA106" s="144"/>
      <c r="AB106" s="144"/>
      <c r="AC106" s="147"/>
      <c r="AD106" s="243" t="s">
        <v>198</v>
      </c>
      <c r="AE106" s="146" t="s">
        <v>59</v>
      </c>
      <c r="AF106" s="133" t="s">
        <v>199</v>
      </c>
      <c r="AG106" s="159" t="s">
        <v>1169</v>
      </c>
    </row>
    <row r="107" spans="1:33" s="120" customFormat="1" ht="39" customHeight="1" x14ac:dyDescent="0.25">
      <c r="A107" s="140" t="s">
        <v>202</v>
      </c>
      <c r="B107" s="133" t="s">
        <v>1103</v>
      </c>
      <c r="C107" s="133"/>
      <c r="D107" s="209">
        <v>38339</v>
      </c>
      <c r="E107" s="242">
        <v>2549</v>
      </c>
      <c r="F107" s="143" t="s">
        <v>40</v>
      </c>
      <c r="G107" s="146">
        <v>750</v>
      </c>
      <c r="H107" s="133">
        <v>750</v>
      </c>
      <c r="I107" s="240">
        <v>185.55430000000001</v>
      </c>
      <c r="J107" s="240">
        <v>98.079800000000006</v>
      </c>
      <c r="K107" s="240">
        <v>354.88920000000002</v>
      </c>
      <c r="L107" s="240">
        <v>174.55510000000001</v>
      </c>
      <c r="M107" s="249">
        <v>5054.8351720000001</v>
      </c>
      <c r="N107" s="134"/>
      <c r="O107" s="134"/>
      <c r="P107" s="141" t="s">
        <v>40</v>
      </c>
      <c r="Q107" s="155">
        <v>8065</v>
      </c>
      <c r="R107" s="133">
        <v>20</v>
      </c>
      <c r="S107" s="134"/>
      <c r="T107" s="134">
        <v>3.5</v>
      </c>
      <c r="U107" s="134">
        <v>6.1</v>
      </c>
      <c r="V107" s="134" t="s">
        <v>40</v>
      </c>
      <c r="W107" s="134"/>
      <c r="X107" s="134" t="s">
        <v>40</v>
      </c>
      <c r="Y107" s="134" t="s">
        <v>40</v>
      </c>
      <c r="Z107" s="134" t="s">
        <v>40</v>
      </c>
      <c r="AA107" s="144"/>
      <c r="AB107" s="144"/>
      <c r="AC107" s="147"/>
      <c r="AD107" s="243" t="s">
        <v>198</v>
      </c>
      <c r="AE107" s="146" t="s">
        <v>59</v>
      </c>
      <c r="AF107" s="133" t="s">
        <v>199</v>
      </c>
      <c r="AG107" s="159" t="s">
        <v>1169</v>
      </c>
    </row>
    <row r="108" spans="1:33" s="120" customFormat="1" ht="39" customHeight="1" x14ac:dyDescent="0.25">
      <c r="A108" s="140" t="s">
        <v>202</v>
      </c>
      <c r="B108" s="133" t="s">
        <v>1103</v>
      </c>
      <c r="C108" s="133"/>
      <c r="D108" s="209">
        <v>38339</v>
      </c>
      <c r="E108" s="242">
        <v>2549</v>
      </c>
      <c r="F108" s="143" t="s">
        <v>40</v>
      </c>
      <c r="G108" s="146">
        <v>750</v>
      </c>
      <c r="H108" s="133">
        <v>750</v>
      </c>
      <c r="I108" s="240">
        <v>185.55430000000001</v>
      </c>
      <c r="J108" s="240">
        <v>98.079800000000006</v>
      </c>
      <c r="K108" s="240">
        <v>354.88920000000002</v>
      </c>
      <c r="L108" s="240">
        <v>174.55510000000001</v>
      </c>
      <c r="M108" s="249">
        <v>5054.8351720000001</v>
      </c>
      <c r="N108" s="134"/>
      <c r="O108" s="134"/>
      <c r="P108" s="141" t="s">
        <v>40</v>
      </c>
      <c r="Q108" s="155">
        <v>8360</v>
      </c>
      <c r="R108" s="133">
        <v>20</v>
      </c>
      <c r="S108" s="134"/>
      <c r="T108" s="134">
        <v>3.5</v>
      </c>
      <c r="U108" s="134">
        <v>6.1</v>
      </c>
      <c r="V108" s="134" t="s">
        <v>40</v>
      </c>
      <c r="W108" s="134"/>
      <c r="X108" s="134" t="s">
        <v>40</v>
      </c>
      <c r="Y108" s="134" t="s">
        <v>40</v>
      </c>
      <c r="Z108" s="134" t="s">
        <v>40</v>
      </c>
      <c r="AA108" s="144"/>
      <c r="AB108" s="144"/>
      <c r="AC108" s="147"/>
      <c r="AD108" s="243" t="s">
        <v>198</v>
      </c>
      <c r="AE108" s="146" t="s">
        <v>59</v>
      </c>
      <c r="AF108" s="133" t="s">
        <v>199</v>
      </c>
      <c r="AG108" s="159" t="s">
        <v>1169</v>
      </c>
    </row>
    <row r="109" spans="1:33" s="120" customFormat="1" ht="39" customHeight="1" x14ac:dyDescent="0.25">
      <c r="A109" s="140" t="s">
        <v>202</v>
      </c>
      <c r="B109" s="133" t="s">
        <v>1103</v>
      </c>
      <c r="C109" s="133"/>
      <c r="D109" s="209">
        <v>38339</v>
      </c>
      <c r="E109" s="242">
        <v>2549</v>
      </c>
      <c r="F109" s="143" t="s">
        <v>40</v>
      </c>
      <c r="G109" s="146">
        <v>750</v>
      </c>
      <c r="H109" s="133">
        <v>750</v>
      </c>
      <c r="I109" s="240">
        <v>185.55430000000001</v>
      </c>
      <c r="J109" s="240">
        <v>98.079800000000006</v>
      </c>
      <c r="K109" s="240">
        <v>354.88920000000002</v>
      </c>
      <c r="L109" s="240">
        <v>174.55510000000001</v>
      </c>
      <c r="M109" s="249">
        <v>5054.8351720000001</v>
      </c>
      <c r="N109" s="134"/>
      <c r="O109" s="134"/>
      <c r="P109" s="141" t="s">
        <v>40</v>
      </c>
      <c r="Q109" s="155">
        <v>8390</v>
      </c>
      <c r="R109" s="133">
        <v>20</v>
      </c>
      <c r="S109" s="134"/>
      <c r="T109" s="134">
        <v>3.5</v>
      </c>
      <c r="U109" s="134">
        <v>6.1</v>
      </c>
      <c r="V109" s="134" t="s">
        <v>40</v>
      </c>
      <c r="W109" s="134"/>
      <c r="X109" s="134" t="s">
        <v>40</v>
      </c>
      <c r="Y109" s="134" t="s">
        <v>40</v>
      </c>
      <c r="Z109" s="134" t="s">
        <v>40</v>
      </c>
      <c r="AA109" s="144"/>
      <c r="AB109" s="144"/>
      <c r="AC109" s="147"/>
      <c r="AD109" s="243" t="s">
        <v>198</v>
      </c>
      <c r="AE109" s="146" t="s">
        <v>59</v>
      </c>
      <c r="AF109" s="133" t="s">
        <v>199</v>
      </c>
      <c r="AG109" s="159" t="s">
        <v>1169</v>
      </c>
    </row>
    <row r="110" spans="1:33" s="120" customFormat="1" ht="39" customHeight="1" x14ac:dyDescent="0.25">
      <c r="A110" s="256" t="s">
        <v>1139</v>
      </c>
      <c r="B110" s="245" t="s">
        <v>1098</v>
      </c>
      <c r="C110" s="245" t="s">
        <v>52</v>
      </c>
      <c r="D110" s="244" t="s">
        <v>1141</v>
      </c>
      <c r="E110" s="242"/>
      <c r="F110" s="239">
        <v>5</v>
      </c>
      <c r="G110" s="146"/>
      <c r="H110" s="133"/>
      <c r="I110" s="133"/>
      <c r="J110" s="133"/>
      <c r="K110" s="133"/>
      <c r="L110" s="133"/>
      <c r="M110" s="133"/>
      <c r="N110" s="145">
        <v>0.75</v>
      </c>
      <c r="O110" s="134" t="s">
        <v>138</v>
      </c>
      <c r="P110" s="141"/>
      <c r="Q110" s="146" t="s">
        <v>87</v>
      </c>
      <c r="R110" s="134">
        <v>282</v>
      </c>
      <c r="S110" s="133">
        <v>15</v>
      </c>
      <c r="T110" s="133">
        <v>2.5</v>
      </c>
      <c r="U110" s="133">
        <v>17.5</v>
      </c>
      <c r="V110" s="134" t="s">
        <v>53</v>
      </c>
      <c r="W110" s="133"/>
      <c r="X110" s="134"/>
      <c r="Y110" s="134" t="s">
        <v>139</v>
      </c>
      <c r="Z110" s="134">
        <v>605</v>
      </c>
      <c r="AA110" s="144"/>
      <c r="AB110" s="144" t="s">
        <v>40</v>
      </c>
      <c r="AC110" s="147"/>
      <c r="AD110" s="339"/>
      <c r="AE110" s="260" t="s">
        <v>57</v>
      </c>
      <c r="AF110" s="133" t="s">
        <v>57</v>
      </c>
      <c r="AG110" s="261" t="s">
        <v>1142</v>
      </c>
    </row>
    <row r="111" spans="1:33" s="120" customFormat="1" ht="39" customHeight="1" x14ac:dyDescent="0.25">
      <c r="A111" s="711" t="s">
        <v>3101</v>
      </c>
      <c r="B111" s="712" t="s">
        <v>1103</v>
      </c>
      <c r="C111" s="712" t="s">
        <v>52</v>
      </c>
      <c r="D111" s="836">
        <v>41809</v>
      </c>
      <c r="E111" s="899" t="s">
        <v>3106</v>
      </c>
      <c r="F111" s="712">
        <v>2</v>
      </c>
      <c r="G111" s="712">
        <v>620</v>
      </c>
      <c r="H111" s="712">
        <v>620</v>
      </c>
      <c r="I111" s="712"/>
      <c r="J111" s="712">
        <v>97.98</v>
      </c>
      <c r="K111" s="712"/>
      <c r="L111" s="712"/>
      <c r="M111" s="712"/>
      <c r="N111" s="713">
        <v>0.4375</v>
      </c>
      <c r="O111" s="712"/>
      <c r="P111" s="712"/>
      <c r="Q111" s="712">
        <v>8200</v>
      </c>
      <c r="R111" s="712">
        <v>66.84</v>
      </c>
      <c r="S111" s="712">
        <v>3.6</v>
      </c>
      <c r="T111" s="712">
        <v>11</v>
      </c>
      <c r="U111" s="712">
        <v>14.6</v>
      </c>
      <c r="V111" s="712"/>
      <c r="W111" s="712"/>
      <c r="X111" s="712" t="s">
        <v>2155</v>
      </c>
      <c r="Y111" s="712" t="s">
        <v>159</v>
      </c>
      <c r="Z111" s="712"/>
      <c r="AA111" s="712"/>
      <c r="AB111" s="712"/>
      <c r="AC111" s="712"/>
      <c r="AD111" s="712"/>
      <c r="AE111" s="712" t="s">
        <v>2156</v>
      </c>
      <c r="AF111" s="712" t="s">
        <v>2157</v>
      </c>
      <c r="AG111" s="711" t="s">
        <v>3105</v>
      </c>
    </row>
    <row r="112" spans="1:33" s="120" customFormat="1" ht="39" customHeight="1" x14ac:dyDescent="0.25">
      <c r="A112" s="711" t="s">
        <v>3101</v>
      </c>
      <c r="B112" s="712" t="s">
        <v>1103</v>
      </c>
      <c r="C112" s="712" t="s">
        <v>52</v>
      </c>
      <c r="D112" s="836">
        <v>41809</v>
      </c>
      <c r="E112" s="899" t="s">
        <v>3106</v>
      </c>
      <c r="F112" s="712">
        <v>2</v>
      </c>
      <c r="G112" s="712">
        <v>620</v>
      </c>
      <c r="H112" s="712">
        <v>620</v>
      </c>
      <c r="I112" s="712"/>
      <c r="J112" s="712">
        <v>97.98</v>
      </c>
      <c r="K112" s="712"/>
      <c r="L112" s="712"/>
      <c r="M112" s="712"/>
      <c r="N112" s="713">
        <v>0.4375</v>
      </c>
      <c r="O112" s="712"/>
      <c r="P112" s="712"/>
      <c r="Q112" s="712">
        <v>8133</v>
      </c>
      <c r="R112" s="712">
        <v>66.84</v>
      </c>
      <c r="S112" s="712">
        <v>3.6</v>
      </c>
      <c r="T112" s="712">
        <v>11</v>
      </c>
      <c r="U112" s="712">
        <v>14.6</v>
      </c>
      <c r="V112" s="712"/>
      <c r="W112" s="712"/>
      <c r="X112" s="712" t="s">
        <v>2155</v>
      </c>
      <c r="Y112" s="712" t="s">
        <v>159</v>
      </c>
      <c r="Z112" s="712"/>
      <c r="AA112" s="712"/>
      <c r="AB112" s="712"/>
      <c r="AC112" s="712"/>
      <c r="AD112" s="712"/>
      <c r="AE112" s="712" t="s">
        <v>2156</v>
      </c>
      <c r="AF112" s="712" t="s">
        <v>2157</v>
      </c>
      <c r="AG112" s="711" t="s">
        <v>2161</v>
      </c>
    </row>
    <row r="113" spans="1:33" s="120" customFormat="1" ht="39" customHeight="1" x14ac:dyDescent="0.25">
      <c r="A113" s="711" t="s">
        <v>3102</v>
      </c>
      <c r="B113" s="712" t="s">
        <v>1103</v>
      </c>
      <c r="C113" s="712"/>
      <c r="D113" s="712">
        <v>2015</v>
      </c>
      <c r="E113" s="899" t="s">
        <v>3106</v>
      </c>
      <c r="F113" s="712">
        <v>0.5</v>
      </c>
      <c r="G113" s="712">
        <v>400</v>
      </c>
      <c r="H113" s="712">
        <v>400</v>
      </c>
      <c r="I113" s="712"/>
      <c r="J113" s="712">
        <v>51.6</v>
      </c>
      <c r="K113" s="712"/>
      <c r="L113" s="712"/>
      <c r="M113" s="712"/>
      <c r="N113" s="712"/>
      <c r="O113" s="712"/>
      <c r="P113" s="712"/>
      <c r="Q113" s="712">
        <v>8200</v>
      </c>
      <c r="R113" s="712">
        <v>66.84</v>
      </c>
      <c r="S113" s="712">
        <v>3.6</v>
      </c>
      <c r="T113" s="712">
        <v>11</v>
      </c>
      <c r="U113" s="712">
        <v>14.6</v>
      </c>
      <c r="V113" s="712"/>
      <c r="W113" s="712"/>
      <c r="X113" s="712" t="s">
        <v>2155</v>
      </c>
      <c r="Y113" s="712" t="s">
        <v>159</v>
      </c>
      <c r="Z113" s="712"/>
      <c r="AA113" s="712"/>
      <c r="AB113" s="712"/>
      <c r="AC113" s="712"/>
      <c r="AD113" s="712"/>
      <c r="AE113" s="712" t="s">
        <v>2156</v>
      </c>
      <c r="AF113" s="712" t="s">
        <v>2157</v>
      </c>
      <c r="AG113" s="711" t="s">
        <v>3107</v>
      </c>
    </row>
    <row r="114" spans="1:33" s="120" customFormat="1" ht="39" customHeight="1" x14ac:dyDescent="0.25">
      <c r="A114" s="711" t="s">
        <v>3102</v>
      </c>
      <c r="B114" s="712" t="s">
        <v>1103</v>
      </c>
      <c r="C114" s="712"/>
      <c r="D114" s="712">
        <v>2015</v>
      </c>
      <c r="E114" s="899" t="s">
        <v>3106</v>
      </c>
      <c r="F114" s="712">
        <v>0.5</v>
      </c>
      <c r="G114" s="712">
        <v>400</v>
      </c>
      <c r="H114" s="712">
        <v>400</v>
      </c>
      <c r="I114" s="712"/>
      <c r="J114" s="712">
        <v>51.6</v>
      </c>
      <c r="K114" s="712"/>
      <c r="L114" s="712"/>
      <c r="M114" s="712"/>
      <c r="N114" s="712"/>
      <c r="O114" s="712"/>
      <c r="P114" s="712"/>
      <c r="Q114" s="712">
        <v>8133</v>
      </c>
      <c r="R114" s="712">
        <v>66.84</v>
      </c>
      <c r="S114" s="712">
        <v>3.6</v>
      </c>
      <c r="T114" s="712">
        <v>11</v>
      </c>
      <c r="U114" s="712">
        <v>14.6</v>
      </c>
      <c r="V114" s="712"/>
      <c r="W114" s="712"/>
      <c r="X114" s="712" t="s">
        <v>2155</v>
      </c>
      <c r="Y114" s="712" t="s">
        <v>159</v>
      </c>
      <c r="Z114" s="712"/>
      <c r="AA114" s="712"/>
      <c r="AB114" s="712"/>
      <c r="AC114" s="712"/>
      <c r="AD114" s="712"/>
      <c r="AE114" s="712" t="s">
        <v>2156</v>
      </c>
      <c r="AF114" s="712" t="s">
        <v>2157</v>
      </c>
      <c r="AG114" s="711" t="s">
        <v>2165</v>
      </c>
    </row>
    <row r="115" spans="1:33" s="120" customFormat="1" ht="39" customHeight="1" x14ac:dyDescent="0.25">
      <c r="A115" s="711" t="s">
        <v>3103</v>
      </c>
      <c r="B115" s="712" t="s">
        <v>1102</v>
      </c>
      <c r="C115" s="712" t="s">
        <v>52</v>
      </c>
      <c r="D115" s="714" t="s">
        <v>2159</v>
      </c>
      <c r="E115" s="899"/>
      <c r="F115" s="712">
        <v>2</v>
      </c>
      <c r="G115" s="712">
        <v>470</v>
      </c>
      <c r="H115" s="712">
        <v>470</v>
      </c>
      <c r="I115" s="712"/>
      <c r="J115" s="712">
        <v>97.3</v>
      </c>
      <c r="K115" s="712"/>
      <c r="L115" s="712"/>
      <c r="M115" s="712"/>
      <c r="N115" s="713">
        <v>0.875</v>
      </c>
      <c r="O115" s="712"/>
      <c r="P115" s="712"/>
      <c r="Q115" s="712">
        <v>8200</v>
      </c>
      <c r="R115" s="712">
        <v>66.84</v>
      </c>
      <c r="S115" s="712">
        <v>3.6</v>
      </c>
      <c r="T115" s="712">
        <v>11</v>
      </c>
      <c r="U115" s="712">
        <v>14.6</v>
      </c>
      <c r="V115" s="712"/>
      <c r="W115" s="712"/>
      <c r="X115" s="712" t="s">
        <v>2155</v>
      </c>
      <c r="Y115" s="712" t="s">
        <v>159</v>
      </c>
      <c r="Z115" s="712"/>
      <c r="AA115" s="712"/>
      <c r="AB115" s="712"/>
      <c r="AC115" s="712"/>
      <c r="AD115" s="712"/>
      <c r="AE115" s="712" t="s">
        <v>2156</v>
      </c>
      <c r="AF115" s="712" t="s">
        <v>2157</v>
      </c>
      <c r="AG115" s="711" t="s">
        <v>2162</v>
      </c>
    </row>
    <row r="116" spans="1:33" s="120" customFormat="1" ht="39" customHeight="1" x14ac:dyDescent="0.25">
      <c r="A116" s="711" t="s">
        <v>3103</v>
      </c>
      <c r="B116" s="712" t="s">
        <v>1102</v>
      </c>
      <c r="C116" s="712" t="s">
        <v>52</v>
      </c>
      <c r="D116" s="714" t="s">
        <v>2159</v>
      </c>
      <c r="E116" s="899" t="s">
        <v>40</v>
      </c>
      <c r="F116" s="712">
        <v>2</v>
      </c>
      <c r="G116" s="712">
        <v>470</v>
      </c>
      <c r="H116" s="712">
        <v>470</v>
      </c>
      <c r="I116" s="712"/>
      <c r="J116" s="712">
        <v>97.3</v>
      </c>
      <c r="K116" s="712"/>
      <c r="L116" s="712"/>
      <c r="M116" s="712"/>
      <c r="N116" s="713">
        <v>0.875</v>
      </c>
      <c r="O116" s="712"/>
      <c r="P116" s="712"/>
      <c r="Q116" s="712">
        <v>8133</v>
      </c>
      <c r="R116" s="712">
        <v>66.84</v>
      </c>
      <c r="S116" s="712">
        <v>3.6</v>
      </c>
      <c r="T116" s="712">
        <v>11</v>
      </c>
      <c r="U116" s="712">
        <v>14.6</v>
      </c>
      <c r="V116" s="712"/>
      <c r="W116" s="712"/>
      <c r="X116" s="712" t="s">
        <v>2155</v>
      </c>
      <c r="Y116" s="712" t="s">
        <v>159</v>
      </c>
      <c r="Z116" s="712"/>
      <c r="AA116" s="712"/>
      <c r="AB116" s="712"/>
      <c r="AC116" s="712"/>
      <c r="AD116" s="712"/>
      <c r="AE116" s="712" t="s">
        <v>2156</v>
      </c>
      <c r="AF116" s="712" t="s">
        <v>2157</v>
      </c>
      <c r="AG116" s="711" t="s">
        <v>2163</v>
      </c>
    </row>
    <row r="117" spans="1:33" s="120" customFormat="1" ht="39" customHeight="1" x14ac:dyDescent="0.25">
      <c r="A117" s="711" t="s">
        <v>3104</v>
      </c>
      <c r="B117" s="712" t="s">
        <v>1102</v>
      </c>
      <c r="C117" s="712" t="s">
        <v>52</v>
      </c>
      <c r="D117" s="714" t="s">
        <v>2160</v>
      </c>
      <c r="E117" s="899" t="s">
        <v>40</v>
      </c>
      <c r="F117" s="712">
        <v>2</v>
      </c>
      <c r="G117" s="712">
        <v>720</v>
      </c>
      <c r="H117" s="712">
        <v>450</v>
      </c>
      <c r="I117" s="712"/>
      <c r="J117" s="712">
        <v>98.3</v>
      </c>
      <c r="K117" s="712"/>
      <c r="L117" s="712"/>
      <c r="M117" s="712"/>
      <c r="N117" s="713">
        <v>0.9375</v>
      </c>
      <c r="O117" s="712"/>
      <c r="P117" s="712"/>
      <c r="Q117" s="712">
        <v>8200</v>
      </c>
      <c r="R117" s="712">
        <v>66.84</v>
      </c>
      <c r="S117" s="712">
        <v>3.6</v>
      </c>
      <c r="T117" s="712">
        <v>11</v>
      </c>
      <c r="U117" s="712">
        <v>14.6</v>
      </c>
      <c r="V117" s="712"/>
      <c r="W117" s="712"/>
      <c r="X117" s="712" t="s">
        <v>2155</v>
      </c>
      <c r="Y117" s="712" t="s">
        <v>159</v>
      </c>
      <c r="Z117" s="712"/>
      <c r="AA117" s="712"/>
      <c r="AB117" s="712"/>
      <c r="AC117" s="712"/>
      <c r="AD117" s="712"/>
      <c r="AE117" s="712" t="s">
        <v>2156</v>
      </c>
      <c r="AF117" s="712" t="s">
        <v>2157</v>
      </c>
      <c r="AG117" s="715" t="s">
        <v>2164</v>
      </c>
    </row>
    <row r="118" spans="1:33" s="120" customFormat="1" ht="39" customHeight="1" x14ac:dyDescent="0.25">
      <c r="A118" s="711" t="s">
        <v>3104</v>
      </c>
      <c r="B118" s="712" t="s">
        <v>1102</v>
      </c>
      <c r="C118" s="712" t="s">
        <v>52</v>
      </c>
      <c r="D118" s="714" t="s">
        <v>2160</v>
      </c>
      <c r="E118" s="899" t="s">
        <v>40</v>
      </c>
      <c r="F118" s="712">
        <v>2</v>
      </c>
      <c r="G118" s="712">
        <v>720</v>
      </c>
      <c r="H118" s="712">
        <v>450</v>
      </c>
      <c r="I118" s="712"/>
      <c r="J118" s="712">
        <v>98.3</v>
      </c>
      <c r="K118" s="712"/>
      <c r="L118" s="712"/>
      <c r="M118" s="712"/>
      <c r="N118" s="713">
        <v>0.9375</v>
      </c>
      <c r="O118" s="712"/>
      <c r="P118" s="712"/>
      <c r="Q118" s="712">
        <v>8133</v>
      </c>
      <c r="R118" s="712">
        <v>66.84</v>
      </c>
      <c r="S118" s="712">
        <v>3.6</v>
      </c>
      <c r="T118" s="712">
        <v>11</v>
      </c>
      <c r="U118" s="712">
        <v>14.6</v>
      </c>
      <c r="V118" s="712"/>
      <c r="W118" s="712"/>
      <c r="X118" s="712" t="s">
        <v>2155</v>
      </c>
      <c r="Y118" s="712" t="s">
        <v>159</v>
      </c>
      <c r="Z118" s="712"/>
      <c r="AA118" s="712"/>
      <c r="AB118" s="712"/>
      <c r="AC118" s="712"/>
      <c r="AD118" s="712"/>
      <c r="AE118" s="712" t="s">
        <v>2156</v>
      </c>
      <c r="AF118" s="712" t="s">
        <v>2157</v>
      </c>
      <c r="AG118" s="715" t="s">
        <v>2164</v>
      </c>
    </row>
    <row r="119" spans="1:33" s="120" customFormat="1" ht="39" customHeight="1" x14ac:dyDescent="0.25">
      <c r="A119" s="140" t="s">
        <v>1077</v>
      </c>
      <c r="B119" s="133" t="s">
        <v>1103</v>
      </c>
      <c r="C119" s="133" t="s">
        <v>52</v>
      </c>
      <c r="D119" s="209">
        <v>38140</v>
      </c>
      <c r="E119" s="242"/>
      <c r="F119" s="239">
        <v>5</v>
      </c>
      <c r="G119" s="277">
        <v>924.2</v>
      </c>
      <c r="H119" s="278">
        <v>907.4</v>
      </c>
      <c r="I119" s="278">
        <v>71.202299999999994</v>
      </c>
      <c r="J119" s="278">
        <v>98.974800000000002</v>
      </c>
      <c r="K119" s="278">
        <v>175.3826</v>
      </c>
      <c r="L119" s="278">
        <v>288.99400000000003</v>
      </c>
      <c r="M119" s="278">
        <v>12111.051439999999</v>
      </c>
      <c r="N119" s="562">
        <v>0.90791666666666659</v>
      </c>
      <c r="O119" s="563">
        <v>1</v>
      </c>
      <c r="P119" s="564">
        <v>308.33</v>
      </c>
      <c r="Q119" s="279">
        <v>8335</v>
      </c>
      <c r="R119" s="280">
        <v>120</v>
      </c>
      <c r="S119" s="281">
        <v>15</v>
      </c>
      <c r="T119" s="280">
        <v>8.81</v>
      </c>
      <c r="U119" s="281">
        <v>23.81</v>
      </c>
      <c r="V119" s="280" t="s">
        <v>53</v>
      </c>
      <c r="W119" s="765" t="s">
        <v>2220</v>
      </c>
      <c r="X119" s="280" t="s">
        <v>54</v>
      </c>
      <c r="Y119" s="280" t="s">
        <v>65</v>
      </c>
      <c r="Z119" s="280">
        <v>120</v>
      </c>
      <c r="AA119" s="283"/>
      <c r="AB119" s="282"/>
      <c r="AC119" s="284"/>
      <c r="AD119" s="766" t="s">
        <v>2221</v>
      </c>
      <c r="AE119" s="146" t="s">
        <v>203</v>
      </c>
      <c r="AF119" s="265" t="s">
        <v>206</v>
      </c>
      <c r="AG119" s="767" t="s">
        <v>2222</v>
      </c>
    </row>
    <row r="120" spans="1:33" s="120" customFormat="1" ht="39" customHeight="1" x14ac:dyDescent="0.25">
      <c r="A120" s="140" t="s">
        <v>204</v>
      </c>
      <c r="B120" s="133" t="s">
        <v>1102</v>
      </c>
      <c r="C120" s="133" t="s">
        <v>52</v>
      </c>
      <c r="D120" s="764" t="s">
        <v>2219</v>
      </c>
      <c r="E120" s="242"/>
      <c r="F120" s="239">
        <v>5</v>
      </c>
      <c r="G120" s="146">
        <v>718</v>
      </c>
      <c r="H120" s="133">
        <v>718</v>
      </c>
      <c r="I120" s="133"/>
      <c r="J120" s="133">
        <v>98.3</v>
      </c>
      <c r="K120" s="133"/>
      <c r="L120" s="133"/>
      <c r="M120" s="133"/>
      <c r="N120" s="145">
        <v>0.91666666666666663</v>
      </c>
      <c r="O120" s="145"/>
      <c r="P120" s="241">
        <v>308</v>
      </c>
      <c r="Q120" s="155">
        <v>8190</v>
      </c>
      <c r="R120" s="133">
        <v>150</v>
      </c>
      <c r="S120" s="134">
        <v>16</v>
      </c>
      <c r="T120" s="133">
        <v>8.81</v>
      </c>
      <c r="U120" s="134">
        <f>S120+T120</f>
        <v>24.810000000000002</v>
      </c>
      <c r="V120" s="133" t="s">
        <v>53</v>
      </c>
      <c r="W120" s="764" t="s">
        <v>2223</v>
      </c>
      <c r="X120" s="133" t="s">
        <v>54</v>
      </c>
      <c r="Y120" s="133" t="s">
        <v>65</v>
      </c>
      <c r="Z120" s="133">
        <v>150</v>
      </c>
      <c r="AA120" s="144"/>
      <c r="AB120" s="134"/>
      <c r="AC120" s="141"/>
      <c r="AD120" s="766" t="s">
        <v>2221</v>
      </c>
      <c r="AE120" s="146" t="s">
        <v>203</v>
      </c>
      <c r="AF120" s="265" t="s">
        <v>206</v>
      </c>
      <c r="AG120" s="767" t="s">
        <v>2224</v>
      </c>
    </row>
    <row r="121" spans="1:33" s="120" customFormat="1" ht="39" customHeight="1" x14ac:dyDescent="0.25">
      <c r="A121" s="140" t="s">
        <v>955</v>
      </c>
      <c r="B121" s="133" t="s">
        <v>1103</v>
      </c>
      <c r="C121" s="133" t="s">
        <v>86</v>
      </c>
      <c r="D121" s="244">
        <v>39595</v>
      </c>
      <c r="E121" s="242" t="s">
        <v>208</v>
      </c>
      <c r="F121" s="239"/>
      <c r="G121" s="146">
        <v>854</v>
      </c>
      <c r="H121" s="133">
        <v>818</v>
      </c>
      <c r="I121" s="240"/>
      <c r="J121" s="240">
        <v>98.75</v>
      </c>
      <c r="K121" s="240"/>
      <c r="L121" s="240"/>
      <c r="M121" s="249"/>
      <c r="N121" s="145">
        <v>0.41666666666666669</v>
      </c>
      <c r="O121" s="145"/>
      <c r="P121" s="241">
        <v>44.710518</v>
      </c>
      <c r="Q121" s="155">
        <v>8145.95</v>
      </c>
      <c r="R121" s="133">
        <v>149</v>
      </c>
      <c r="S121" s="134">
        <v>14.6</v>
      </c>
      <c r="T121" s="133">
        <v>7.5</v>
      </c>
      <c r="U121" s="134">
        <f>S121+T121</f>
        <v>22.1</v>
      </c>
      <c r="V121" s="133" t="s">
        <v>94</v>
      </c>
      <c r="W121" s="134" t="s">
        <v>64</v>
      </c>
      <c r="X121" s="133" t="s">
        <v>75</v>
      </c>
      <c r="Y121" s="133" t="s">
        <v>65</v>
      </c>
      <c r="Z121" s="133"/>
      <c r="AA121" s="144"/>
      <c r="AB121" s="134"/>
      <c r="AC121" s="141"/>
      <c r="AD121" s="243" t="s">
        <v>1924</v>
      </c>
      <c r="AE121" s="146" t="s">
        <v>1961</v>
      </c>
      <c r="AF121" s="265" t="s">
        <v>60</v>
      </c>
      <c r="AG121" s="159" t="s">
        <v>956</v>
      </c>
    </row>
    <row r="122" spans="1:33" s="120" customFormat="1" ht="39" customHeight="1" x14ac:dyDescent="0.25">
      <c r="A122" s="140" t="s">
        <v>209</v>
      </c>
      <c r="B122" s="133" t="s">
        <v>1103</v>
      </c>
      <c r="C122" s="133" t="s">
        <v>86</v>
      </c>
      <c r="D122" s="244">
        <v>40486</v>
      </c>
      <c r="E122" s="242" t="s">
        <v>208</v>
      </c>
      <c r="F122" s="239">
        <v>3</v>
      </c>
      <c r="G122" s="146">
        <v>834</v>
      </c>
      <c r="H122" s="133">
        <v>831</v>
      </c>
      <c r="I122" s="240"/>
      <c r="J122" s="240">
        <v>98.8</v>
      </c>
      <c r="K122" s="240"/>
      <c r="L122" s="240"/>
      <c r="M122" s="249"/>
      <c r="N122" s="145">
        <v>0.58333333333333337</v>
      </c>
      <c r="O122" s="145"/>
      <c r="P122" s="241"/>
      <c r="Q122" s="155">
        <v>8145.95</v>
      </c>
      <c r="R122" s="133">
        <v>149</v>
      </c>
      <c r="S122" s="134"/>
      <c r="T122" s="133"/>
      <c r="U122" s="134"/>
      <c r="V122" s="133"/>
      <c r="W122" s="134"/>
      <c r="X122" s="133"/>
      <c r="Y122" s="133"/>
      <c r="Z122" s="133"/>
      <c r="AA122" s="144"/>
      <c r="AB122" s="134"/>
      <c r="AC122" s="141"/>
      <c r="AD122" s="243" t="s">
        <v>1924</v>
      </c>
      <c r="AE122" s="146" t="s">
        <v>1961</v>
      </c>
      <c r="AF122" s="265" t="s">
        <v>957</v>
      </c>
      <c r="AG122" s="159" t="s">
        <v>956</v>
      </c>
    </row>
    <row r="123" spans="1:33" s="120" customFormat="1" ht="39" customHeight="1" x14ac:dyDescent="0.25">
      <c r="A123" s="140" t="s">
        <v>1921</v>
      </c>
      <c r="B123" s="133" t="s">
        <v>1103</v>
      </c>
      <c r="C123" s="133" t="s">
        <v>86</v>
      </c>
      <c r="D123" s="268">
        <v>41540</v>
      </c>
      <c r="E123" s="242" t="s">
        <v>40</v>
      </c>
      <c r="F123" s="239">
        <v>3</v>
      </c>
      <c r="G123" s="146">
        <v>834</v>
      </c>
      <c r="H123" s="133">
        <v>831</v>
      </c>
      <c r="I123" s="240"/>
      <c r="J123" s="240">
        <v>98.8</v>
      </c>
      <c r="K123" s="240"/>
      <c r="L123" s="240"/>
      <c r="M123" s="249"/>
      <c r="N123" s="145" t="s">
        <v>40</v>
      </c>
      <c r="O123" s="145"/>
      <c r="P123" s="241"/>
      <c r="Q123" s="155">
        <v>8175</v>
      </c>
      <c r="R123" s="133">
        <v>300</v>
      </c>
      <c r="S123" s="134"/>
      <c r="T123" s="133"/>
      <c r="U123" s="134"/>
      <c r="V123" s="133"/>
      <c r="W123" s="134"/>
      <c r="X123" s="133"/>
      <c r="Y123" s="133"/>
      <c r="Z123" s="133"/>
      <c r="AA123" s="144"/>
      <c r="AB123" s="134"/>
      <c r="AC123" s="141"/>
      <c r="AD123" s="243" t="s">
        <v>1924</v>
      </c>
      <c r="AE123" s="146" t="s">
        <v>1961</v>
      </c>
      <c r="AF123" s="265" t="s">
        <v>963</v>
      </c>
      <c r="AG123" s="159" t="s">
        <v>1922</v>
      </c>
    </row>
    <row r="124" spans="1:33" s="120" customFormat="1" ht="39" customHeight="1" x14ac:dyDescent="0.25">
      <c r="A124" s="140" t="s">
        <v>1994</v>
      </c>
      <c r="B124" s="133" t="s">
        <v>1102</v>
      </c>
      <c r="C124" s="133" t="s">
        <v>86</v>
      </c>
      <c r="D124" s="788">
        <v>42248</v>
      </c>
      <c r="E124" s="242" t="s">
        <v>40</v>
      </c>
      <c r="F124" s="239">
        <v>3</v>
      </c>
      <c r="G124" s="146">
        <v>834</v>
      </c>
      <c r="H124" s="133">
        <v>831</v>
      </c>
      <c r="I124" s="240"/>
      <c r="J124" s="240">
        <v>98.8</v>
      </c>
      <c r="K124" s="240"/>
      <c r="L124" s="240"/>
      <c r="M124" s="249"/>
      <c r="N124" s="145" t="s">
        <v>40</v>
      </c>
      <c r="O124" s="145"/>
      <c r="P124" s="241"/>
      <c r="Q124" s="155">
        <v>8250</v>
      </c>
      <c r="R124" s="133">
        <v>300</v>
      </c>
      <c r="S124" s="134"/>
      <c r="T124" s="133"/>
      <c r="U124" s="134"/>
      <c r="V124" s="133"/>
      <c r="W124" s="134"/>
      <c r="X124" s="133"/>
      <c r="Y124" s="133"/>
      <c r="Z124" s="133"/>
      <c r="AA124" s="144"/>
      <c r="AB124" s="134"/>
      <c r="AC124" s="141"/>
      <c r="AD124" s="243" t="s">
        <v>1923</v>
      </c>
      <c r="AE124" s="146" t="s">
        <v>1961</v>
      </c>
      <c r="AF124" s="265" t="s">
        <v>1963</v>
      </c>
      <c r="AG124" s="159" t="s">
        <v>1995</v>
      </c>
    </row>
    <row r="125" spans="1:33" s="120" customFormat="1" ht="39" customHeight="1" x14ac:dyDescent="0.25">
      <c r="A125" s="140" t="s">
        <v>1964</v>
      </c>
      <c r="B125" s="133" t="s">
        <v>1102</v>
      </c>
      <c r="C125" s="730" t="s">
        <v>2261</v>
      </c>
      <c r="D125" s="788" t="s">
        <v>3021</v>
      </c>
      <c r="E125" s="242" t="s">
        <v>40</v>
      </c>
      <c r="F125" s="239" t="s">
        <v>40</v>
      </c>
      <c r="G125" s="146" t="s">
        <v>40</v>
      </c>
      <c r="H125" s="133" t="s">
        <v>40</v>
      </c>
      <c r="I125" s="240"/>
      <c r="J125" s="240" t="s">
        <v>40</v>
      </c>
      <c r="K125" s="240"/>
      <c r="L125" s="240"/>
      <c r="M125" s="249"/>
      <c r="N125" s="145" t="s">
        <v>40</v>
      </c>
      <c r="O125" s="145"/>
      <c r="P125" s="241"/>
      <c r="Q125" s="155">
        <f>8175+20</f>
        <v>8195</v>
      </c>
      <c r="R125" s="133">
        <v>40</v>
      </c>
      <c r="S125" s="134"/>
      <c r="T125" s="133"/>
      <c r="U125" s="134"/>
      <c r="V125" s="133"/>
      <c r="W125" s="134"/>
      <c r="X125" s="133"/>
      <c r="Y125" s="133"/>
      <c r="Z125" s="133"/>
      <c r="AA125" s="144"/>
      <c r="AB125" s="134"/>
      <c r="AC125" s="141"/>
      <c r="AD125" s="243" t="s">
        <v>1965</v>
      </c>
      <c r="AE125" s="146" t="s">
        <v>1961</v>
      </c>
      <c r="AF125" s="265" t="s">
        <v>1963</v>
      </c>
      <c r="AG125" s="705" t="s">
        <v>3020</v>
      </c>
    </row>
    <row r="126" spans="1:33" s="808" customFormat="1" ht="21.9" customHeight="1" x14ac:dyDescent="0.25">
      <c r="A126" s="791" t="s">
        <v>210</v>
      </c>
      <c r="B126" s="792" t="s">
        <v>984</v>
      </c>
      <c r="C126" s="792" t="s">
        <v>86</v>
      </c>
      <c r="D126" s="793">
        <v>37739</v>
      </c>
      <c r="E126" s="794" t="s">
        <v>327</v>
      </c>
      <c r="F126" s="795">
        <v>8</v>
      </c>
      <c r="G126" s="796">
        <v>690</v>
      </c>
      <c r="H126" s="792">
        <v>690</v>
      </c>
      <c r="I126" s="797"/>
      <c r="J126" s="797">
        <v>28.9984</v>
      </c>
      <c r="K126" s="797"/>
      <c r="L126" s="797"/>
      <c r="M126" s="798"/>
      <c r="N126" s="792"/>
      <c r="O126" s="799"/>
      <c r="P126" s="800"/>
      <c r="Q126" s="801">
        <v>8190</v>
      </c>
      <c r="R126" s="792">
        <v>50</v>
      </c>
      <c r="S126" s="802">
        <v>7.8</v>
      </c>
      <c r="T126" s="792">
        <v>2</v>
      </c>
      <c r="U126" s="802">
        <f>S126+T126</f>
        <v>9.8000000000000007</v>
      </c>
      <c r="V126" s="792" t="s">
        <v>53</v>
      </c>
      <c r="W126" s="802"/>
      <c r="X126" s="792" t="s">
        <v>54</v>
      </c>
      <c r="Y126" s="792" t="s">
        <v>65</v>
      </c>
      <c r="Z126" s="792">
        <v>25</v>
      </c>
      <c r="AA126" s="803"/>
      <c r="AB126" s="803"/>
      <c r="AC126" s="804"/>
      <c r="AD126" s="805" t="s">
        <v>211</v>
      </c>
      <c r="AE126" s="806" t="s">
        <v>2133</v>
      </c>
      <c r="AF126" s="802" t="s">
        <v>82</v>
      </c>
      <c r="AG126" s="807" t="s">
        <v>2166</v>
      </c>
    </row>
    <row r="127" spans="1:33" s="120" customFormat="1" ht="39" customHeight="1" x14ac:dyDescent="0.25">
      <c r="A127" s="140" t="s">
        <v>958</v>
      </c>
      <c r="B127" s="133" t="s">
        <v>1102</v>
      </c>
      <c r="C127" s="133"/>
      <c r="D127" s="704" t="s">
        <v>1983</v>
      </c>
      <c r="E127" s="242">
        <v>2763</v>
      </c>
      <c r="F127" s="239" t="s">
        <v>40</v>
      </c>
      <c r="G127" s="146">
        <v>645</v>
      </c>
      <c r="H127" s="133">
        <v>645</v>
      </c>
      <c r="I127" s="240"/>
      <c r="J127" s="240">
        <v>97.96</v>
      </c>
      <c r="K127" s="240"/>
      <c r="L127" s="240"/>
      <c r="M127" s="249"/>
      <c r="N127" s="145" t="s">
        <v>40</v>
      </c>
      <c r="O127" s="145"/>
      <c r="P127" s="241"/>
      <c r="Q127" s="155">
        <v>8212.5</v>
      </c>
      <c r="R127" s="133">
        <v>375</v>
      </c>
      <c r="S127" s="134"/>
      <c r="T127" s="133"/>
      <c r="U127" s="134"/>
      <c r="V127" s="133"/>
      <c r="W127" s="134"/>
      <c r="X127" s="133"/>
      <c r="Y127" s="133"/>
      <c r="Z127" s="133"/>
      <c r="AA127" s="144"/>
      <c r="AB127" s="134"/>
      <c r="AC127" s="141"/>
      <c r="AD127" s="243" t="s">
        <v>964</v>
      </c>
      <c r="AE127" s="146" t="s">
        <v>127</v>
      </c>
      <c r="AF127" s="265" t="s">
        <v>962</v>
      </c>
      <c r="AG127" s="705" t="s">
        <v>3023</v>
      </c>
    </row>
    <row r="128" spans="1:33" s="120" customFormat="1" ht="39" customHeight="1" x14ac:dyDescent="0.25">
      <c r="A128" s="140" t="s">
        <v>959</v>
      </c>
      <c r="B128" s="133" t="s">
        <v>1102</v>
      </c>
      <c r="C128" s="133"/>
      <c r="D128" s="704" t="s">
        <v>1983</v>
      </c>
      <c r="E128" s="242">
        <v>2735</v>
      </c>
      <c r="F128" s="239" t="s">
        <v>40</v>
      </c>
      <c r="G128" s="146">
        <v>632</v>
      </c>
      <c r="H128" s="133">
        <v>632</v>
      </c>
      <c r="I128" s="240"/>
      <c r="J128" s="240">
        <v>97.9</v>
      </c>
      <c r="K128" s="240"/>
      <c r="L128" s="240"/>
      <c r="M128" s="249"/>
      <c r="N128" s="145" t="s">
        <v>40</v>
      </c>
      <c r="O128" s="145"/>
      <c r="P128" s="241"/>
      <c r="Q128" s="155">
        <v>8212.5</v>
      </c>
      <c r="R128" s="133">
        <v>375</v>
      </c>
      <c r="S128" s="134"/>
      <c r="T128" s="133"/>
      <c r="U128" s="134"/>
      <c r="V128" s="133"/>
      <c r="W128" s="134"/>
      <c r="X128" s="133"/>
      <c r="Y128" s="133"/>
      <c r="Z128" s="133"/>
      <c r="AA128" s="144"/>
      <c r="AB128" s="134"/>
      <c r="AC128" s="141"/>
      <c r="AD128" s="243" t="s">
        <v>964</v>
      </c>
      <c r="AE128" s="146" t="s">
        <v>127</v>
      </c>
      <c r="AF128" s="265" t="s">
        <v>962</v>
      </c>
      <c r="AG128" s="705" t="s">
        <v>3025</v>
      </c>
    </row>
    <row r="129" spans="1:33" s="120" customFormat="1" ht="39" customHeight="1" x14ac:dyDescent="0.25">
      <c r="A129" s="855" t="s">
        <v>3108</v>
      </c>
      <c r="B129" s="837" t="s">
        <v>1102</v>
      </c>
      <c r="C129" s="837"/>
      <c r="D129" s="856" t="s">
        <v>1983</v>
      </c>
      <c r="E129" s="857" t="s">
        <v>3109</v>
      </c>
      <c r="F129" s="858" t="s">
        <v>40</v>
      </c>
      <c r="G129" s="859">
        <v>755</v>
      </c>
      <c r="H129" s="837">
        <v>755</v>
      </c>
      <c r="I129" s="860"/>
      <c r="J129" s="860">
        <v>98.4</v>
      </c>
      <c r="K129" s="860"/>
      <c r="L129" s="860"/>
      <c r="M129" s="890"/>
      <c r="N129" s="861" t="s">
        <v>40</v>
      </c>
      <c r="O129" s="861"/>
      <c r="P129" s="863"/>
      <c r="Q129" s="864">
        <v>8212.5</v>
      </c>
      <c r="R129" s="837">
        <v>375</v>
      </c>
      <c r="S129" s="862"/>
      <c r="T129" s="837"/>
      <c r="U129" s="862"/>
      <c r="V129" s="837"/>
      <c r="W129" s="862"/>
      <c r="X129" s="837"/>
      <c r="Y129" s="837"/>
      <c r="Z129" s="837"/>
      <c r="AA129" s="866"/>
      <c r="AB129" s="862"/>
      <c r="AC129" s="900"/>
      <c r="AD129" s="868" t="s">
        <v>40</v>
      </c>
      <c r="AE129" s="859" t="s">
        <v>127</v>
      </c>
      <c r="AF129" s="893" t="s">
        <v>962</v>
      </c>
      <c r="AG129" s="838" t="s">
        <v>3025</v>
      </c>
    </row>
    <row r="130" spans="1:33" s="120" customFormat="1" ht="39" customHeight="1" x14ac:dyDescent="0.25">
      <c r="A130" s="140" t="s">
        <v>960</v>
      </c>
      <c r="B130" s="133" t="s">
        <v>1102</v>
      </c>
      <c r="C130" s="133"/>
      <c r="D130" s="704" t="s">
        <v>1983</v>
      </c>
      <c r="E130" s="242" t="s">
        <v>961</v>
      </c>
      <c r="F130" s="239" t="s">
        <v>40</v>
      </c>
      <c r="G130" s="146">
        <v>708</v>
      </c>
      <c r="H130" s="133">
        <v>708</v>
      </c>
      <c r="I130" s="240"/>
      <c r="J130" s="240">
        <v>98.2</v>
      </c>
      <c r="K130" s="240"/>
      <c r="L130" s="240"/>
      <c r="M130" s="249"/>
      <c r="N130" s="145" t="s">
        <v>40</v>
      </c>
      <c r="O130" s="145"/>
      <c r="P130" s="241"/>
      <c r="Q130" s="155">
        <v>8212.5</v>
      </c>
      <c r="R130" s="133">
        <v>375</v>
      </c>
      <c r="S130" s="134"/>
      <c r="T130" s="133"/>
      <c r="U130" s="134"/>
      <c r="V130" s="133"/>
      <c r="W130" s="134"/>
      <c r="X130" s="133"/>
      <c r="Y130" s="133"/>
      <c r="Z130" s="133"/>
      <c r="AA130" s="144"/>
      <c r="AB130" s="134"/>
      <c r="AC130" s="141"/>
      <c r="AD130" s="243" t="s">
        <v>964</v>
      </c>
      <c r="AE130" s="146" t="s">
        <v>127</v>
      </c>
      <c r="AF130" s="265" t="s">
        <v>962</v>
      </c>
      <c r="AG130" s="705" t="s">
        <v>3025</v>
      </c>
    </row>
    <row r="131" spans="1:33" s="120" customFormat="1" ht="39" customHeight="1" x14ac:dyDescent="0.25">
      <c r="A131" s="140" t="s">
        <v>212</v>
      </c>
      <c r="B131" s="133" t="s">
        <v>1102</v>
      </c>
      <c r="C131" s="133" t="s">
        <v>52</v>
      </c>
      <c r="D131" s="244" t="s">
        <v>928</v>
      </c>
      <c r="E131" s="242" t="s">
        <v>965</v>
      </c>
      <c r="F131" s="239">
        <v>5</v>
      </c>
      <c r="G131" s="146">
        <v>798</v>
      </c>
      <c r="H131" s="133">
        <v>798</v>
      </c>
      <c r="I131" s="133"/>
      <c r="J131" s="133">
        <v>98.6</v>
      </c>
      <c r="K131" s="240"/>
      <c r="L131" s="240"/>
      <c r="M131" s="240"/>
      <c r="N131" s="145">
        <v>0.4375</v>
      </c>
      <c r="O131" s="134">
        <v>34</v>
      </c>
      <c r="P131" s="241"/>
      <c r="Q131" s="155">
        <v>8105</v>
      </c>
      <c r="R131" s="133">
        <v>144</v>
      </c>
      <c r="S131" s="134">
        <v>16</v>
      </c>
      <c r="T131" s="133">
        <v>5</v>
      </c>
      <c r="U131" s="134">
        <f>S131+T131</f>
        <v>21</v>
      </c>
      <c r="V131" s="133" t="s">
        <v>53</v>
      </c>
      <c r="W131" s="134" t="s">
        <v>64</v>
      </c>
      <c r="X131" s="133" t="s">
        <v>54</v>
      </c>
      <c r="Y131" s="133" t="s">
        <v>213</v>
      </c>
      <c r="Z131" s="240">
        <v>138.78</v>
      </c>
      <c r="AA131" s="144"/>
      <c r="AB131" s="144"/>
      <c r="AC131" s="147"/>
      <c r="AD131" s="243" t="s">
        <v>214</v>
      </c>
      <c r="AE131" s="146" t="s">
        <v>2132</v>
      </c>
      <c r="AF131" s="133" t="s">
        <v>66</v>
      </c>
      <c r="AG131" s="253" t="s">
        <v>2109</v>
      </c>
    </row>
    <row r="132" spans="1:33" s="120" customFormat="1" ht="39" customHeight="1" x14ac:dyDescent="0.25">
      <c r="A132" s="140" t="s">
        <v>215</v>
      </c>
      <c r="B132" s="133" t="s">
        <v>1103</v>
      </c>
      <c r="C132" s="133" t="s">
        <v>52</v>
      </c>
      <c r="D132" s="209">
        <v>41047</v>
      </c>
      <c r="E132" s="242">
        <v>2724</v>
      </c>
      <c r="F132" s="239">
        <v>5</v>
      </c>
      <c r="G132" s="146">
        <v>699.6</v>
      </c>
      <c r="H132" s="133">
        <v>699.6</v>
      </c>
      <c r="I132" s="133"/>
      <c r="J132" s="133">
        <v>98.186000000000007</v>
      </c>
      <c r="K132" s="240"/>
      <c r="L132" s="240"/>
      <c r="M132" s="240"/>
      <c r="N132" s="145">
        <v>0.5625</v>
      </c>
      <c r="O132" s="134">
        <v>16</v>
      </c>
      <c r="P132" s="241"/>
      <c r="Q132" s="155">
        <v>8245</v>
      </c>
      <c r="R132" s="133">
        <v>20</v>
      </c>
      <c r="S132" s="134">
        <v>12</v>
      </c>
      <c r="T132" s="133">
        <v>5</v>
      </c>
      <c r="U132" s="134">
        <f>S132+T132</f>
        <v>17</v>
      </c>
      <c r="V132" s="133" t="s">
        <v>53</v>
      </c>
      <c r="W132" s="134" t="s">
        <v>64</v>
      </c>
      <c r="X132" s="133" t="s">
        <v>54</v>
      </c>
      <c r="Y132" s="258" t="s">
        <v>216</v>
      </c>
      <c r="Z132" s="240">
        <v>20</v>
      </c>
      <c r="AA132" s="144"/>
      <c r="AB132" s="144"/>
      <c r="AC132" s="147"/>
      <c r="AD132" s="243" t="s">
        <v>214</v>
      </c>
      <c r="AE132" s="146" t="s">
        <v>2132</v>
      </c>
      <c r="AF132" s="133" t="s">
        <v>66</v>
      </c>
      <c r="AG132" s="253" t="s">
        <v>217</v>
      </c>
    </row>
    <row r="133" spans="1:33" s="128" customFormat="1" ht="39" customHeight="1" x14ac:dyDescent="0.25">
      <c r="A133" s="140" t="s">
        <v>967</v>
      </c>
      <c r="B133" s="133" t="s">
        <v>1103</v>
      </c>
      <c r="C133" s="133" t="s">
        <v>52</v>
      </c>
      <c r="D133" s="244" t="s">
        <v>966</v>
      </c>
      <c r="E133" s="242" t="s">
        <v>270</v>
      </c>
      <c r="F133" s="239"/>
      <c r="G133" s="146">
        <v>684</v>
      </c>
      <c r="H133" s="133">
        <v>684</v>
      </c>
      <c r="I133" s="133">
        <v>0</v>
      </c>
      <c r="J133" s="133">
        <v>98.13</v>
      </c>
      <c r="K133" s="144">
        <v>124.1</v>
      </c>
      <c r="L133" s="240"/>
      <c r="M133" s="240">
        <v>7046</v>
      </c>
      <c r="N133" s="145">
        <v>0.4375</v>
      </c>
      <c r="O133" s="145"/>
      <c r="P133" s="241"/>
      <c r="Q133" s="155">
        <v>8210</v>
      </c>
      <c r="R133" s="133">
        <v>150</v>
      </c>
      <c r="S133" s="134">
        <v>1.7</v>
      </c>
      <c r="T133" s="134">
        <v>26</v>
      </c>
      <c r="U133" s="134">
        <v>27.7</v>
      </c>
      <c r="V133" s="134" t="s">
        <v>94</v>
      </c>
      <c r="W133" s="134" t="s">
        <v>64</v>
      </c>
      <c r="X133" s="133"/>
      <c r="Y133" s="134" t="s">
        <v>335</v>
      </c>
      <c r="Z133" s="133">
        <v>150</v>
      </c>
      <c r="AA133" s="144"/>
      <c r="AB133" s="144">
        <v>9</v>
      </c>
      <c r="AC133" s="285" t="s">
        <v>343</v>
      </c>
      <c r="AD133" s="243" t="s">
        <v>344</v>
      </c>
      <c r="AE133" s="257" t="s">
        <v>2135</v>
      </c>
      <c r="AF133" s="134" t="s">
        <v>968</v>
      </c>
      <c r="AG133" s="159" t="s">
        <v>1058</v>
      </c>
    </row>
    <row r="134" spans="1:33" s="120" customFormat="1" ht="39" customHeight="1" x14ac:dyDescent="0.25">
      <c r="A134" s="140" t="s">
        <v>967</v>
      </c>
      <c r="B134" s="133" t="s">
        <v>1103</v>
      </c>
      <c r="C134" s="133" t="s">
        <v>52</v>
      </c>
      <c r="D134" s="244" t="s">
        <v>966</v>
      </c>
      <c r="E134" s="242" t="s">
        <v>327</v>
      </c>
      <c r="F134" s="239"/>
      <c r="G134" s="146">
        <v>684</v>
      </c>
      <c r="H134" s="133">
        <v>684</v>
      </c>
      <c r="I134" s="133">
        <v>0</v>
      </c>
      <c r="J134" s="133">
        <v>98.13</v>
      </c>
      <c r="K134" s="144">
        <v>124.1</v>
      </c>
      <c r="L134" s="240"/>
      <c r="M134" s="240">
        <v>7046</v>
      </c>
      <c r="N134" s="145">
        <v>0.4375</v>
      </c>
      <c r="O134" s="145"/>
      <c r="P134" s="241"/>
      <c r="Q134" s="155">
        <v>8210</v>
      </c>
      <c r="R134" s="133">
        <v>370</v>
      </c>
      <c r="S134" s="134">
        <v>1.7</v>
      </c>
      <c r="T134" s="134">
        <v>26</v>
      </c>
      <c r="U134" s="134">
        <v>27.7</v>
      </c>
      <c r="V134" s="134" t="s">
        <v>94</v>
      </c>
      <c r="W134" s="134" t="s">
        <v>345</v>
      </c>
      <c r="X134" s="133"/>
      <c r="Y134" s="134" t="s">
        <v>335</v>
      </c>
      <c r="Z134" s="133">
        <v>370</v>
      </c>
      <c r="AA134" s="144"/>
      <c r="AB134" s="144">
        <v>9</v>
      </c>
      <c r="AC134" s="285" t="s">
        <v>343</v>
      </c>
      <c r="AD134" s="243" t="s">
        <v>344</v>
      </c>
      <c r="AE134" s="257" t="s">
        <v>2135</v>
      </c>
      <c r="AF134" s="134" t="s">
        <v>968</v>
      </c>
      <c r="AG134" s="159" t="s">
        <v>1058</v>
      </c>
    </row>
    <row r="135" spans="1:33" s="120" customFormat="1" ht="39" customHeight="1" x14ac:dyDescent="0.25">
      <c r="A135" s="140" t="s">
        <v>967</v>
      </c>
      <c r="B135" s="133" t="s">
        <v>1103</v>
      </c>
      <c r="C135" s="133" t="s">
        <v>52</v>
      </c>
      <c r="D135" s="244" t="s">
        <v>966</v>
      </c>
      <c r="E135" s="242" t="s">
        <v>270</v>
      </c>
      <c r="F135" s="239"/>
      <c r="G135" s="146">
        <v>684</v>
      </c>
      <c r="H135" s="133">
        <v>684</v>
      </c>
      <c r="I135" s="133">
        <v>0</v>
      </c>
      <c r="J135" s="133">
        <v>98.13</v>
      </c>
      <c r="K135" s="144">
        <v>124.1</v>
      </c>
      <c r="L135" s="240"/>
      <c r="M135" s="240">
        <v>7046</v>
      </c>
      <c r="N135" s="145">
        <v>0.4375</v>
      </c>
      <c r="O135" s="145"/>
      <c r="P135" s="241"/>
      <c r="Q135" s="155">
        <v>8394</v>
      </c>
      <c r="R135" s="133">
        <v>0.06</v>
      </c>
      <c r="S135" s="134">
        <v>-6.9</v>
      </c>
      <c r="T135" s="134">
        <v>2.5</v>
      </c>
      <c r="U135" s="134">
        <v>-4.5</v>
      </c>
      <c r="V135" s="134" t="s">
        <v>94</v>
      </c>
      <c r="W135" s="134" t="s">
        <v>64</v>
      </c>
      <c r="X135" s="133"/>
      <c r="Y135" s="134" t="s">
        <v>335</v>
      </c>
      <c r="Z135" s="133">
        <v>0.06</v>
      </c>
      <c r="AA135" s="144"/>
      <c r="AB135" s="144">
        <v>8.1999999999999993</v>
      </c>
      <c r="AC135" s="141"/>
      <c r="AD135" s="243" t="s">
        <v>344</v>
      </c>
      <c r="AE135" s="257" t="s">
        <v>2135</v>
      </c>
      <c r="AF135" s="134" t="s">
        <v>968</v>
      </c>
      <c r="AG135" s="159" t="s">
        <v>1058</v>
      </c>
    </row>
    <row r="136" spans="1:33" s="122" customFormat="1" ht="39" customHeight="1" x14ac:dyDescent="0.25">
      <c r="A136" s="140" t="s">
        <v>1946</v>
      </c>
      <c r="B136" s="133" t="s">
        <v>1102</v>
      </c>
      <c r="C136" s="133" t="s">
        <v>111</v>
      </c>
      <c r="D136" s="704">
        <v>42430</v>
      </c>
      <c r="E136" s="242"/>
      <c r="F136" s="239">
        <v>7</v>
      </c>
      <c r="G136" s="146">
        <v>35787</v>
      </c>
      <c r="H136" s="133">
        <v>35787</v>
      </c>
      <c r="I136" s="133"/>
      <c r="J136" s="133">
        <v>1</v>
      </c>
      <c r="K136" s="144"/>
      <c r="L136" s="240"/>
      <c r="M136" s="240"/>
      <c r="N136" s="133"/>
      <c r="O136" s="134"/>
      <c r="P136" s="241">
        <v>-75</v>
      </c>
      <c r="Q136" s="155">
        <v>8220</v>
      </c>
      <c r="R136" s="133">
        <v>120</v>
      </c>
      <c r="S136" s="133">
        <v>10</v>
      </c>
      <c r="T136" s="133">
        <v>35</v>
      </c>
      <c r="U136" s="134">
        <v>45</v>
      </c>
      <c r="V136" s="133" t="s">
        <v>94</v>
      </c>
      <c r="W136" s="133" t="s">
        <v>228</v>
      </c>
      <c r="X136" s="133" t="s">
        <v>80</v>
      </c>
      <c r="Y136" s="134" t="s">
        <v>65</v>
      </c>
      <c r="Z136" s="134">
        <v>130</v>
      </c>
      <c r="AA136" s="144"/>
      <c r="AB136" s="144"/>
      <c r="AC136" s="147"/>
      <c r="AD136" s="657" t="s">
        <v>1947</v>
      </c>
      <c r="AE136" s="257" t="s">
        <v>2136</v>
      </c>
      <c r="AF136" s="134" t="s">
        <v>954</v>
      </c>
      <c r="AG136" s="705" t="s">
        <v>2147</v>
      </c>
    </row>
    <row r="137" spans="1:33" s="122" customFormat="1" ht="39" customHeight="1" x14ac:dyDescent="0.25">
      <c r="A137" s="140" t="s">
        <v>1946</v>
      </c>
      <c r="B137" s="133" t="s">
        <v>1102</v>
      </c>
      <c r="C137" s="133" t="s">
        <v>111</v>
      </c>
      <c r="D137" s="704">
        <v>42430</v>
      </c>
      <c r="E137" s="242"/>
      <c r="F137" s="239">
        <v>7</v>
      </c>
      <c r="G137" s="146">
        <v>35787</v>
      </c>
      <c r="H137" s="133">
        <v>35787</v>
      </c>
      <c r="I137" s="133"/>
      <c r="J137" s="133">
        <v>1</v>
      </c>
      <c r="K137" s="144"/>
      <c r="L137" s="240"/>
      <c r="M137" s="240"/>
      <c r="N137" s="133"/>
      <c r="O137" s="134"/>
      <c r="P137" s="241">
        <v>-137</v>
      </c>
      <c r="Q137" s="155">
        <v>8220</v>
      </c>
      <c r="R137" s="133">
        <v>120</v>
      </c>
      <c r="S137" s="133">
        <v>10</v>
      </c>
      <c r="T137" s="133">
        <v>35</v>
      </c>
      <c r="U137" s="134">
        <v>45</v>
      </c>
      <c r="V137" s="133" t="s">
        <v>94</v>
      </c>
      <c r="W137" s="133" t="s">
        <v>228</v>
      </c>
      <c r="X137" s="133" t="s">
        <v>80</v>
      </c>
      <c r="Y137" s="134" t="s">
        <v>65</v>
      </c>
      <c r="Z137" s="134">
        <v>130</v>
      </c>
      <c r="AA137" s="144"/>
      <c r="AB137" s="144"/>
      <c r="AC137" s="147"/>
      <c r="AD137" s="657" t="s">
        <v>1947</v>
      </c>
      <c r="AE137" s="257" t="s">
        <v>2136</v>
      </c>
      <c r="AF137" s="134" t="s">
        <v>954</v>
      </c>
      <c r="AG137" s="705" t="s">
        <v>2147</v>
      </c>
    </row>
    <row r="138" spans="1:33" s="120" customFormat="1" ht="39" customHeight="1" x14ac:dyDescent="0.25">
      <c r="A138" s="140" t="s">
        <v>229</v>
      </c>
      <c r="B138" s="133" t="s">
        <v>1102</v>
      </c>
      <c r="C138" s="133"/>
      <c r="D138" s="704" t="s">
        <v>928</v>
      </c>
      <c r="E138" s="242">
        <v>2741</v>
      </c>
      <c r="F138" s="239"/>
      <c r="G138" s="146">
        <v>713</v>
      </c>
      <c r="H138" s="133">
        <v>697</v>
      </c>
      <c r="I138" s="133"/>
      <c r="J138" s="133">
        <v>98.11</v>
      </c>
      <c r="K138" s="144"/>
      <c r="L138" s="240"/>
      <c r="M138" s="240"/>
      <c r="N138" s="133"/>
      <c r="O138" s="134"/>
      <c r="P138" s="241"/>
      <c r="Q138" s="155">
        <v>8071.5</v>
      </c>
      <c r="R138" s="133">
        <v>93</v>
      </c>
      <c r="S138" s="133">
        <v>16</v>
      </c>
      <c r="T138" s="133"/>
      <c r="U138" s="134"/>
      <c r="V138" s="133"/>
      <c r="W138" s="133"/>
      <c r="X138" s="133"/>
      <c r="Y138" s="134"/>
      <c r="Z138" s="134"/>
      <c r="AA138" s="144"/>
      <c r="AB138" s="144"/>
      <c r="AC138" s="147"/>
      <c r="AD138" s="243"/>
      <c r="AE138" s="146" t="s">
        <v>230</v>
      </c>
      <c r="AF138" s="265" t="s">
        <v>60</v>
      </c>
      <c r="AG138" s="705" t="s">
        <v>3010</v>
      </c>
    </row>
    <row r="139" spans="1:33" s="120" customFormat="1" ht="39" customHeight="1" x14ac:dyDescent="0.25">
      <c r="A139" s="140" t="s">
        <v>229</v>
      </c>
      <c r="B139" s="133" t="s">
        <v>1102</v>
      </c>
      <c r="C139" s="133"/>
      <c r="D139" s="704" t="s">
        <v>928</v>
      </c>
      <c r="E139" s="242">
        <v>2741</v>
      </c>
      <c r="F139" s="239"/>
      <c r="G139" s="146">
        <v>713</v>
      </c>
      <c r="H139" s="133">
        <v>697</v>
      </c>
      <c r="I139" s="133"/>
      <c r="J139" s="133">
        <v>98.11</v>
      </c>
      <c r="K139" s="144"/>
      <c r="L139" s="240"/>
      <c r="M139" s="240"/>
      <c r="N139" s="133"/>
      <c r="O139" s="134"/>
      <c r="P139" s="241"/>
      <c r="Q139" s="155">
        <v>8165.5</v>
      </c>
      <c r="R139" s="133">
        <v>93</v>
      </c>
      <c r="S139" s="133">
        <v>16</v>
      </c>
      <c r="T139" s="133"/>
      <c r="U139" s="134"/>
      <c r="V139" s="133"/>
      <c r="W139" s="133"/>
      <c r="X139" s="133"/>
      <c r="Y139" s="134"/>
      <c r="Z139" s="134"/>
      <c r="AA139" s="144"/>
      <c r="AB139" s="144"/>
      <c r="AC139" s="147"/>
      <c r="AD139" s="243"/>
      <c r="AE139" s="146" t="s">
        <v>230</v>
      </c>
      <c r="AF139" s="265" t="s">
        <v>60</v>
      </c>
      <c r="AG139" s="705" t="s">
        <v>3010</v>
      </c>
    </row>
    <row r="140" spans="1:33" s="127" customFormat="1" ht="39" customHeight="1" x14ac:dyDescent="0.25">
      <c r="A140" s="286" t="s">
        <v>229</v>
      </c>
      <c r="B140" s="133" t="s">
        <v>1102</v>
      </c>
      <c r="C140" s="287"/>
      <c r="D140" s="704" t="s">
        <v>928</v>
      </c>
      <c r="E140" s="242">
        <v>2741</v>
      </c>
      <c r="F140" s="289"/>
      <c r="G140" s="290">
        <v>713</v>
      </c>
      <c r="H140" s="287">
        <v>697</v>
      </c>
      <c r="I140" s="287"/>
      <c r="J140" s="287">
        <v>98.11</v>
      </c>
      <c r="K140" s="291"/>
      <c r="L140" s="292"/>
      <c r="M140" s="292"/>
      <c r="N140" s="287"/>
      <c r="O140" s="293"/>
      <c r="P140" s="294"/>
      <c r="Q140" s="295">
        <v>8259.5</v>
      </c>
      <c r="R140" s="287">
        <v>93</v>
      </c>
      <c r="S140" s="287">
        <v>16</v>
      </c>
      <c r="T140" s="287"/>
      <c r="U140" s="293"/>
      <c r="V140" s="287"/>
      <c r="W140" s="287"/>
      <c r="X140" s="287"/>
      <c r="Y140" s="293"/>
      <c r="Z140" s="293"/>
      <c r="AA140" s="291"/>
      <c r="AB140" s="291"/>
      <c r="AC140" s="296"/>
      <c r="AD140" s="567"/>
      <c r="AE140" s="290" t="s">
        <v>230</v>
      </c>
      <c r="AF140" s="297" t="s">
        <v>60</v>
      </c>
      <c r="AG140" s="705" t="s">
        <v>3010</v>
      </c>
    </row>
    <row r="141" spans="1:33" s="120" customFormat="1" ht="39" customHeight="1" x14ac:dyDescent="0.25">
      <c r="A141" s="286" t="s">
        <v>229</v>
      </c>
      <c r="B141" s="133" t="s">
        <v>1102</v>
      </c>
      <c r="C141" s="287"/>
      <c r="D141" s="704" t="s">
        <v>928</v>
      </c>
      <c r="E141" s="242">
        <v>2741</v>
      </c>
      <c r="F141" s="289"/>
      <c r="G141" s="290">
        <v>713</v>
      </c>
      <c r="H141" s="287">
        <v>697</v>
      </c>
      <c r="I141" s="287"/>
      <c r="J141" s="287">
        <v>98.11</v>
      </c>
      <c r="K141" s="291"/>
      <c r="L141" s="292"/>
      <c r="M141" s="292"/>
      <c r="N141" s="287"/>
      <c r="O141" s="293"/>
      <c r="P141" s="294"/>
      <c r="Q141" s="295">
        <v>8353.5</v>
      </c>
      <c r="R141" s="287">
        <v>93</v>
      </c>
      <c r="S141" s="287">
        <v>16</v>
      </c>
      <c r="T141" s="287"/>
      <c r="U141" s="293"/>
      <c r="V141" s="287"/>
      <c r="W141" s="287"/>
      <c r="X141" s="287"/>
      <c r="Y141" s="293"/>
      <c r="Z141" s="293"/>
      <c r="AA141" s="291"/>
      <c r="AB141" s="291"/>
      <c r="AC141" s="296"/>
      <c r="AD141" s="567"/>
      <c r="AE141" s="290" t="s">
        <v>230</v>
      </c>
      <c r="AF141" s="297" t="s">
        <v>60</v>
      </c>
      <c r="AG141" s="705" t="s">
        <v>3010</v>
      </c>
    </row>
    <row r="142" spans="1:33" s="120" customFormat="1" ht="39" customHeight="1" x14ac:dyDescent="0.25">
      <c r="A142" s="855" t="s">
        <v>2036</v>
      </c>
      <c r="B142" s="837" t="s">
        <v>1103</v>
      </c>
      <c r="C142" s="837"/>
      <c r="D142" s="856">
        <v>41261</v>
      </c>
      <c r="E142" s="857">
        <v>2741</v>
      </c>
      <c r="F142" s="858"/>
      <c r="G142" s="859">
        <v>700</v>
      </c>
      <c r="H142" s="837">
        <v>700</v>
      </c>
      <c r="I142" s="837"/>
      <c r="J142" s="837">
        <v>98</v>
      </c>
      <c r="K142" s="866"/>
      <c r="L142" s="860"/>
      <c r="M142" s="860"/>
      <c r="N142" s="837"/>
      <c r="O142" s="862"/>
      <c r="P142" s="863"/>
      <c r="Q142" s="864">
        <v>8070</v>
      </c>
      <c r="R142" s="837">
        <v>90</v>
      </c>
      <c r="S142" s="837">
        <v>8.5</v>
      </c>
      <c r="T142" s="837"/>
      <c r="U142" s="862"/>
      <c r="V142" s="837"/>
      <c r="W142" s="837"/>
      <c r="X142" s="837"/>
      <c r="Y142" s="862"/>
      <c r="Z142" s="862"/>
      <c r="AA142" s="866"/>
      <c r="AB142" s="866"/>
      <c r="AC142" s="867"/>
      <c r="AD142" s="868"/>
      <c r="AE142" s="859" t="s">
        <v>230</v>
      </c>
      <c r="AF142" s="893" t="s">
        <v>60</v>
      </c>
      <c r="AG142" s="838" t="s">
        <v>3110</v>
      </c>
    </row>
    <row r="143" spans="1:33" s="120" customFormat="1" ht="39" customHeight="1" x14ac:dyDescent="0.25">
      <c r="A143" s="855" t="s">
        <v>2036</v>
      </c>
      <c r="B143" s="837" t="s">
        <v>1103</v>
      </c>
      <c r="C143" s="837"/>
      <c r="D143" s="856">
        <v>41261</v>
      </c>
      <c r="E143" s="857">
        <v>2741</v>
      </c>
      <c r="F143" s="858"/>
      <c r="G143" s="859">
        <v>700</v>
      </c>
      <c r="H143" s="837">
        <v>700</v>
      </c>
      <c r="I143" s="837"/>
      <c r="J143" s="837">
        <v>98</v>
      </c>
      <c r="K143" s="866"/>
      <c r="L143" s="860"/>
      <c r="M143" s="860"/>
      <c r="N143" s="837"/>
      <c r="O143" s="862"/>
      <c r="P143" s="863"/>
      <c r="Q143" s="864">
        <v>8070</v>
      </c>
      <c r="R143" s="837">
        <v>90</v>
      </c>
      <c r="S143" s="837">
        <v>8.5</v>
      </c>
      <c r="T143" s="837"/>
      <c r="U143" s="862"/>
      <c r="V143" s="837"/>
      <c r="W143" s="837"/>
      <c r="X143" s="837"/>
      <c r="Y143" s="862"/>
      <c r="Z143" s="862"/>
      <c r="AA143" s="866"/>
      <c r="AB143" s="866"/>
      <c r="AC143" s="867"/>
      <c r="AD143" s="868"/>
      <c r="AE143" s="859" t="s">
        <v>230</v>
      </c>
      <c r="AF143" s="893" t="s">
        <v>60</v>
      </c>
      <c r="AG143" s="838" t="s">
        <v>3010</v>
      </c>
    </row>
    <row r="144" spans="1:33" s="120" customFormat="1" ht="39" customHeight="1" x14ac:dyDescent="0.25">
      <c r="A144" s="855" t="s">
        <v>3111</v>
      </c>
      <c r="B144" s="837" t="s">
        <v>1102</v>
      </c>
      <c r="C144" s="837"/>
      <c r="D144" s="856" t="s">
        <v>1914</v>
      </c>
      <c r="E144" s="857" t="s">
        <v>3112</v>
      </c>
      <c r="F144" s="858"/>
      <c r="G144" s="859">
        <v>426</v>
      </c>
      <c r="H144" s="837">
        <v>421</v>
      </c>
      <c r="I144" s="837"/>
      <c r="J144" s="837">
        <v>52</v>
      </c>
      <c r="K144" s="866"/>
      <c r="L144" s="860"/>
      <c r="M144" s="860"/>
      <c r="N144" s="837"/>
      <c r="O144" s="862"/>
      <c r="P144" s="863"/>
      <c r="Q144" s="864">
        <v>8198</v>
      </c>
      <c r="R144" s="837">
        <v>8</v>
      </c>
      <c r="S144" s="837"/>
      <c r="T144" s="837"/>
      <c r="U144" s="862"/>
      <c r="V144" s="837"/>
      <c r="W144" s="837"/>
      <c r="X144" s="837"/>
      <c r="Y144" s="862"/>
      <c r="Z144" s="862"/>
      <c r="AA144" s="866"/>
      <c r="AB144" s="866"/>
      <c r="AC144" s="867"/>
      <c r="AD144" s="868"/>
      <c r="AE144" s="859" t="s">
        <v>3113</v>
      </c>
      <c r="AF144" s="893" t="s">
        <v>60</v>
      </c>
      <c r="AG144" s="838" t="s">
        <v>3074</v>
      </c>
    </row>
    <row r="145" spans="1:33" s="122" customFormat="1" ht="39" customHeight="1" x14ac:dyDescent="0.25">
      <c r="A145" s="140" t="s">
        <v>231</v>
      </c>
      <c r="B145" s="133" t="s">
        <v>1103</v>
      </c>
      <c r="C145" s="133" t="s">
        <v>52</v>
      </c>
      <c r="D145" s="209">
        <v>39836</v>
      </c>
      <c r="E145" s="242">
        <v>2686</v>
      </c>
      <c r="F145" s="239">
        <v>5</v>
      </c>
      <c r="G145" s="146">
        <v>666</v>
      </c>
      <c r="H145" s="133">
        <v>666</v>
      </c>
      <c r="I145" s="133">
        <v>65.069999999999993</v>
      </c>
      <c r="J145" s="133">
        <v>98.05</v>
      </c>
      <c r="K145" s="240">
        <v>223.87</v>
      </c>
      <c r="L145" s="240">
        <v>295.06</v>
      </c>
      <c r="M145" s="249">
        <v>9113.7468630000003</v>
      </c>
      <c r="N145" s="145">
        <v>0.53472222222222221</v>
      </c>
      <c r="O145" s="134">
        <v>3</v>
      </c>
      <c r="P145" s="241"/>
      <c r="Q145" s="155">
        <v>8105</v>
      </c>
      <c r="R145" s="133">
        <v>144</v>
      </c>
      <c r="S145" s="134">
        <v>14.4</v>
      </c>
      <c r="T145" s="133">
        <v>7</v>
      </c>
      <c r="U145" s="134">
        <f>S145+T145</f>
        <v>21.4</v>
      </c>
      <c r="V145" s="133" t="s">
        <v>53</v>
      </c>
      <c r="W145" s="134" t="s">
        <v>64</v>
      </c>
      <c r="X145" s="133" t="s">
        <v>54</v>
      </c>
      <c r="Y145" s="133" t="s">
        <v>213</v>
      </c>
      <c r="Z145" s="240">
        <v>138.76</v>
      </c>
      <c r="AA145" s="144"/>
      <c r="AB145" s="144"/>
      <c r="AC145" s="147"/>
      <c r="AD145" s="243" t="s">
        <v>232</v>
      </c>
      <c r="AE145" s="146" t="s">
        <v>2132</v>
      </c>
      <c r="AF145" s="133" t="s">
        <v>66</v>
      </c>
      <c r="AG145" s="253"/>
    </row>
    <row r="146" spans="1:33" s="122" customFormat="1" ht="39" customHeight="1" x14ac:dyDescent="0.25">
      <c r="A146" s="140" t="s">
        <v>237</v>
      </c>
      <c r="B146" s="133" t="s">
        <v>1103</v>
      </c>
      <c r="C146" s="133" t="s">
        <v>52</v>
      </c>
      <c r="D146" s="209">
        <v>39447</v>
      </c>
      <c r="E146" s="242">
        <v>2654</v>
      </c>
      <c r="F146" s="239">
        <v>3</v>
      </c>
      <c r="G146" s="146">
        <v>649</v>
      </c>
      <c r="H146" s="133">
        <v>649</v>
      </c>
      <c r="I146" s="251"/>
      <c r="J146" s="240">
        <v>97.9</v>
      </c>
      <c r="K146" s="251"/>
      <c r="L146" s="251"/>
      <c r="M146" s="252"/>
      <c r="N146" s="145">
        <v>0.4375</v>
      </c>
      <c r="O146" s="134"/>
      <c r="P146" s="141"/>
      <c r="Q146" s="155">
        <v>8140</v>
      </c>
      <c r="R146" s="133" t="s">
        <v>238</v>
      </c>
      <c r="S146" s="134">
        <v>16</v>
      </c>
      <c r="T146" s="133"/>
      <c r="U146" s="134"/>
      <c r="V146" s="134"/>
      <c r="W146" s="134"/>
      <c r="X146" s="133"/>
      <c r="Y146" s="133"/>
      <c r="Z146" s="133"/>
      <c r="AA146" s="144"/>
      <c r="AB146" s="144"/>
      <c r="AC146" s="147"/>
      <c r="AD146" s="243" t="s">
        <v>239</v>
      </c>
      <c r="AE146" s="146" t="s">
        <v>127</v>
      </c>
      <c r="AF146" s="134" t="s">
        <v>60</v>
      </c>
      <c r="AG146" s="159" t="s">
        <v>971</v>
      </c>
    </row>
    <row r="147" spans="1:33" s="122" customFormat="1" ht="39" customHeight="1" x14ac:dyDescent="0.25">
      <c r="A147" s="140" t="s">
        <v>237</v>
      </c>
      <c r="B147" s="133" t="s">
        <v>1103</v>
      </c>
      <c r="C147" s="133" t="s">
        <v>52</v>
      </c>
      <c r="D147" s="209">
        <v>39447</v>
      </c>
      <c r="E147" s="242">
        <v>2654</v>
      </c>
      <c r="F147" s="239">
        <v>3</v>
      </c>
      <c r="G147" s="146">
        <v>649</v>
      </c>
      <c r="H147" s="133">
        <v>649</v>
      </c>
      <c r="I147" s="251"/>
      <c r="J147" s="240">
        <v>97.9</v>
      </c>
      <c r="K147" s="251"/>
      <c r="L147" s="251"/>
      <c r="M147" s="252"/>
      <c r="N147" s="145">
        <v>0.4375</v>
      </c>
      <c r="O147" s="134"/>
      <c r="P147" s="141"/>
      <c r="Q147" s="155">
        <v>8260</v>
      </c>
      <c r="R147" s="133" t="s">
        <v>238</v>
      </c>
      <c r="S147" s="134">
        <v>16</v>
      </c>
      <c r="T147" s="133"/>
      <c r="U147" s="134"/>
      <c r="V147" s="134"/>
      <c r="W147" s="134"/>
      <c r="X147" s="133"/>
      <c r="Y147" s="133"/>
      <c r="Z147" s="133"/>
      <c r="AA147" s="144"/>
      <c r="AB147" s="144"/>
      <c r="AC147" s="147"/>
      <c r="AD147" s="243" t="s">
        <v>239</v>
      </c>
      <c r="AE147" s="146" t="s">
        <v>127</v>
      </c>
      <c r="AF147" s="134" t="s">
        <v>60</v>
      </c>
      <c r="AG147" s="159" t="s">
        <v>971</v>
      </c>
    </row>
    <row r="148" spans="1:33" s="122" customFormat="1" ht="39" customHeight="1" x14ac:dyDescent="0.25">
      <c r="A148" s="140" t="s">
        <v>240</v>
      </c>
      <c r="B148" s="133" t="s">
        <v>1103</v>
      </c>
      <c r="C148" s="133" t="s">
        <v>52</v>
      </c>
      <c r="D148" s="209">
        <v>39697</v>
      </c>
      <c r="E148" s="242">
        <v>2654</v>
      </c>
      <c r="F148" s="239">
        <v>3</v>
      </c>
      <c r="G148" s="146">
        <v>649</v>
      </c>
      <c r="H148" s="133">
        <v>649</v>
      </c>
      <c r="I148" s="251"/>
      <c r="J148" s="240">
        <v>97.9</v>
      </c>
      <c r="K148" s="251"/>
      <c r="L148" s="251"/>
      <c r="M148" s="252"/>
      <c r="N148" s="145">
        <v>0.4375</v>
      </c>
      <c r="O148" s="134"/>
      <c r="P148" s="141"/>
      <c r="Q148" s="155">
        <v>8140</v>
      </c>
      <c r="R148" s="133" t="s">
        <v>238</v>
      </c>
      <c r="S148" s="134">
        <v>16</v>
      </c>
      <c r="T148" s="133"/>
      <c r="U148" s="134"/>
      <c r="V148" s="134"/>
      <c r="W148" s="134"/>
      <c r="X148" s="133"/>
      <c r="Y148" s="133"/>
      <c r="Z148" s="133"/>
      <c r="AA148" s="144"/>
      <c r="AB148" s="144"/>
      <c r="AC148" s="147"/>
      <c r="AD148" s="243" t="s">
        <v>239</v>
      </c>
      <c r="AE148" s="146" t="s">
        <v>127</v>
      </c>
      <c r="AF148" s="134" t="s">
        <v>60</v>
      </c>
      <c r="AG148" s="159" t="s">
        <v>971</v>
      </c>
    </row>
    <row r="149" spans="1:33" s="122" customFormat="1" ht="39" customHeight="1" x14ac:dyDescent="0.25">
      <c r="A149" s="140" t="s">
        <v>240</v>
      </c>
      <c r="B149" s="133" t="s">
        <v>1103</v>
      </c>
      <c r="C149" s="133" t="s">
        <v>52</v>
      </c>
      <c r="D149" s="209">
        <v>39697</v>
      </c>
      <c r="E149" s="242">
        <v>2654</v>
      </c>
      <c r="F149" s="239">
        <v>3</v>
      </c>
      <c r="G149" s="146">
        <v>649</v>
      </c>
      <c r="H149" s="133">
        <v>649</v>
      </c>
      <c r="I149" s="251"/>
      <c r="J149" s="240">
        <v>97.9</v>
      </c>
      <c r="K149" s="251"/>
      <c r="L149" s="251"/>
      <c r="M149" s="252"/>
      <c r="N149" s="145">
        <v>0.4375</v>
      </c>
      <c r="O149" s="134"/>
      <c r="P149" s="141"/>
      <c r="Q149" s="155">
        <v>8260</v>
      </c>
      <c r="R149" s="133" t="s">
        <v>238</v>
      </c>
      <c r="S149" s="134">
        <v>16</v>
      </c>
      <c r="T149" s="133"/>
      <c r="U149" s="134"/>
      <c r="V149" s="134"/>
      <c r="W149" s="134"/>
      <c r="X149" s="133"/>
      <c r="Y149" s="133"/>
      <c r="Z149" s="133"/>
      <c r="AA149" s="144"/>
      <c r="AB149" s="144"/>
      <c r="AC149" s="147"/>
      <c r="AD149" s="243" t="s">
        <v>239</v>
      </c>
      <c r="AE149" s="146" t="s">
        <v>127</v>
      </c>
      <c r="AF149" s="134" t="s">
        <v>60</v>
      </c>
      <c r="AG149" s="159" t="s">
        <v>971</v>
      </c>
    </row>
    <row r="150" spans="1:33" s="120" customFormat="1" ht="39" customHeight="1" x14ac:dyDescent="0.25">
      <c r="A150" s="140" t="s">
        <v>241</v>
      </c>
      <c r="B150" s="133" t="s">
        <v>1103</v>
      </c>
      <c r="C150" s="133" t="s">
        <v>52</v>
      </c>
      <c r="D150" s="209">
        <v>41231</v>
      </c>
      <c r="E150" s="242">
        <v>2654</v>
      </c>
      <c r="F150" s="239">
        <v>3</v>
      </c>
      <c r="G150" s="146">
        <v>500</v>
      </c>
      <c r="H150" s="133">
        <v>649</v>
      </c>
      <c r="I150" s="251"/>
      <c r="J150" s="240">
        <v>97.37</v>
      </c>
      <c r="K150" s="251"/>
      <c r="L150" s="251"/>
      <c r="M150" s="252"/>
      <c r="N150" s="145">
        <v>0.4375</v>
      </c>
      <c r="O150" s="134"/>
      <c r="P150" s="141"/>
      <c r="Q150" s="155">
        <v>8140</v>
      </c>
      <c r="R150" s="133" t="s">
        <v>238</v>
      </c>
      <c r="S150" s="134">
        <v>16</v>
      </c>
      <c r="T150" s="133"/>
      <c r="U150" s="134"/>
      <c r="V150" s="134"/>
      <c r="W150" s="134"/>
      <c r="X150" s="133"/>
      <c r="Y150" s="133"/>
      <c r="Z150" s="133"/>
      <c r="AA150" s="144"/>
      <c r="AB150" s="144"/>
      <c r="AC150" s="147"/>
      <c r="AD150" s="243" t="s">
        <v>239</v>
      </c>
      <c r="AE150" s="146" t="s">
        <v>127</v>
      </c>
      <c r="AF150" s="134" t="s">
        <v>60</v>
      </c>
      <c r="AG150" s="159" t="s">
        <v>1170</v>
      </c>
    </row>
    <row r="151" spans="1:33" s="120" customFormat="1" ht="39" customHeight="1" x14ac:dyDescent="0.25">
      <c r="A151" s="140" t="s">
        <v>241</v>
      </c>
      <c r="B151" s="133" t="s">
        <v>1103</v>
      </c>
      <c r="C151" s="133" t="s">
        <v>52</v>
      </c>
      <c r="D151" s="209">
        <v>41231</v>
      </c>
      <c r="E151" s="242">
        <v>2654</v>
      </c>
      <c r="F151" s="239">
        <v>3</v>
      </c>
      <c r="G151" s="146">
        <v>500</v>
      </c>
      <c r="H151" s="133">
        <v>649</v>
      </c>
      <c r="I151" s="251"/>
      <c r="J151" s="240">
        <v>97.37</v>
      </c>
      <c r="K151" s="251"/>
      <c r="L151" s="251"/>
      <c r="M151" s="252"/>
      <c r="N151" s="145">
        <v>0.4375</v>
      </c>
      <c r="O151" s="134"/>
      <c r="P151" s="141"/>
      <c r="Q151" s="155">
        <v>8260</v>
      </c>
      <c r="R151" s="133" t="s">
        <v>238</v>
      </c>
      <c r="S151" s="134">
        <v>16</v>
      </c>
      <c r="T151" s="133"/>
      <c r="U151" s="134"/>
      <c r="V151" s="134"/>
      <c r="W151" s="134"/>
      <c r="X151" s="133"/>
      <c r="Y151" s="133"/>
      <c r="Z151" s="133"/>
      <c r="AA151" s="144"/>
      <c r="AB151" s="144"/>
      <c r="AC151" s="147"/>
      <c r="AD151" s="243" t="s">
        <v>239</v>
      </c>
      <c r="AE151" s="146" t="s">
        <v>127</v>
      </c>
      <c r="AF151" s="134" t="s">
        <v>60</v>
      </c>
      <c r="AG151" s="159" t="s">
        <v>971</v>
      </c>
    </row>
    <row r="152" spans="1:33" s="120" customFormat="1" ht="39" customHeight="1" x14ac:dyDescent="0.25">
      <c r="A152" s="140" t="s">
        <v>974</v>
      </c>
      <c r="B152" s="133" t="s">
        <v>1102</v>
      </c>
      <c r="C152" s="133"/>
      <c r="D152" s="704" t="s">
        <v>1945</v>
      </c>
      <c r="E152" s="242" t="s">
        <v>975</v>
      </c>
      <c r="F152" s="143"/>
      <c r="G152" s="146">
        <v>550</v>
      </c>
      <c r="H152" s="133">
        <v>550</v>
      </c>
      <c r="I152" s="133"/>
      <c r="J152" s="133">
        <v>43</v>
      </c>
      <c r="K152" s="144"/>
      <c r="L152" s="134"/>
      <c r="M152" s="134"/>
      <c r="N152" s="134"/>
      <c r="O152" s="134"/>
      <c r="P152" s="141"/>
      <c r="Q152" s="155">
        <f>8025+(375/2)</f>
        <v>8212.5</v>
      </c>
      <c r="R152" s="134">
        <v>375</v>
      </c>
      <c r="S152" s="134"/>
      <c r="T152" s="133"/>
      <c r="U152" s="134"/>
      <c r="V152" s="134"/>
      <c r="W152" s="134"/>
      <c r="X152" s="134"/>
      <c r="Y152" s="134"/>
      <c r="Z152" s="133"/>
      <c r="AA152" s="144"/>
      <c r="AB152" s="144"/>
      <c r="AC152" s="147"/>
      <c r="AD152" s="243"/>
      <c r="AE152" s="146" t="s">
        <v>1967</v>
      </c>
      <c r="AF152" s="809" t="s">
        <v>3026</v>
      </c>
      <c r="AG152" s="159" t="s">
        <v>1991</v>
      </c>
    </row>
    <row r="153" spans="1:33" s="120" customFormat="1" ht="39" customHeight="1" x14ac:dyDescent="0.25">
      <c r="A153" s="140" t="s">
        <v>974</v>
      </c>
      <c r="B153" s="133" t="s">
        <v>1102</v>
      </c>
      <c r="C153" s="133"/>
      <c r="D153" s="704" t="s">
        <v>1945</v>
      </c>
      <c r="E153" s="242" t="s">
        <v>975</v>
      </c>
      <c r="F153" s="143"/>
      <c r="G153" s="146">
        <v>550</v>
      </c>
      <c r="H153" s="133">
        <v>550</v>
      </c>
      <c r="I153" s="133"/>
      <c r="J153" s="133">
        <v>43</v>
      </c>
      <c r="K153" s="144"/>
      <c r="L153" s="134"/>
      <c r="M153" s="134"/>
      <c r="N153" s="134"/>
      <c r="O153" s="134"/>
      <c r="P153" s="141"/>
      <c r="Q153" s="155">
        <f>8138+80</f>
        <v>8218</v>
      </c>
      <c r="R153" s="134">
        <f>8298-8138</f>
        <v>160</v>
      </c>
      <c r="S153" s="134"/>
      <c r="T153" s="133"/>
      <c r="U153" s="134"/>
      <c r="V153" s="134"/>
      <c r="W153" s="134"/>
      <c r="X153" s="134"/>
      <c r="Y153" s="134"/>
      <c r="Z153" s="133"/>
      <c r="AA153" s="144"/>
      <c r="AB153" s="144"/>
      <c r="AC153" s="147"/>
      <c r="AD153" s="243"/>
      <c r="AE153" s="146" t="s">
        <v>1967</v>
      </c>
      <c r="AF153" s="258" t="s">
        <v>1990</v>
      </c>
      <c r="AG153" s="159" t="s">
        <v>1991</v>
      </c>
    </row>
    <row r="154" spans="1:33" s="120" customFormat="1" ht="39" customHeight="1" x14ac:dyDescent="0.25">
      <c r="A154" s="140" t="s">
        <v>980</v>
      </c>
      <c r="B154" s="133" t="s">
        <v>1103</v>
      </c>
      <c r="C154" s="133" t="s">
        <v>86</v>
      </c>
      <c r="D154" s="209">
        <v>37391</v>
      </c>
      <c r="E154" s="242">
        <v>2570</v>
      </c>
      <c r="F154" s="143" t="s">
        <v>40</v>
      </c>
      <c r="G154" s="146">
        <v>798</v>
      </c>
      <c r="H154" s="133">
        <v>798</v>
      </c>
      <c r="I154" s="133"/>
      <c r="J154" s="133">
        <v>98.5</v>
      </c>
      <c r="K154" s="144"/>
      <c r="L154" s="134"/>
      <c r="M154" s="134"/>
      <c r="N154" s="134"/>
      <c r="O154" s="134"/>
      <c r="P154" s="141" t="s">
        <v>40</v>
      </c>
      <c r="Q154" s="155">
        <v>8256</v>
      </c>
      <c r="R154" s="134">
        <v>50</v>
      </c>
      <c r="S154" s="134">
        <v>17</v>
      </c>
      <c r="T154" s="133">
        <v>4</v>
      </c>
      <c r="U154" s="134">
        <f t="shared" ref="U154:U161" si="5">S154+T154</f>
        <v>21</v>
      </c>
      <c r="V154" s="134" t="s">
        <v>40</v>
      </c>
      <c r="W154" s="134"/>
      <c r="X154" s="134" t="s">
        <v>40</v>
      </c>
      <c r="Y154" s="134" t="s">
        <v>40</v>
      </c>
      <c r="Z154" s="133">
        <v>50</v>
      </c>
      <c r="AA154" s="144"/>
      <c r="AB154" s="144"/>
      <c r="AC154" s="147"/>
      <c r="AD154" s="243" t="s">
        <v>1970</v>
      </c>
      <c r="AE154" s="146" t="s">
        <v>1967</v>
      </c>
      <c r="AF154" s="258" t="s">
        <v>1971</v>
      </c>
      <c r="AG154" s="159" t="s">
        <v>981</v>
      </c>
    </row>
    <row r="155" spans="1:33" s="120" customFormat="1" ht="39" customHeight="1" x14ac:dyDescent="0.25">
      <c r="A155" s="140" t="s">
        <v>980</v>
      </c>
      <c r="B155" s="133" t="s">
        <v>1103</v>
      </c>
      <c r="C155" s="133" t="s">
        <v>86</v>
      </c>
      <c r="D155" s="209">
        <v>37391</v>
      </c>
      <c r="E155" s="242">
        <v>2570</v>
      </c>
      <c r="F155" s="143" t="s">
        <v>40</v>
      </c>
      <c r="G155" s="146">
        <v>798</v>
      </c>
      <c r="H155" s="133">
        <v>798</v>
      </c>
      <c r="I155" s="133"/>
      <c r="J155" s="133">
        <v>98.5</v>
      </c>
      <c r="K155" s="144"/>
      <c r="L155" s="134"/>
      <c r="M155" s="134"/>
      <c r="N155" s="134"/>
      <c r="O155" s="134"/>
      <c r="P155" s="141" t="s">
        <v>40</v>
      </c>
      <c r="Q155" s="155">
        <v>8374.4</v>
      </c>
      <c r="R155" s="134">
        <v>50</v>
      </c>
      <c r="S155" s="134">
        <v>17</v>
      </c>
      <c r="T155" s="133">
        <v>4</v>
      </c>
      <c r="U155" s="134">
        <f t="shared" si="5"/>
        <v>21</v>
      </c>
      <c r="V155" s="134" t="s">
        <v>40</v>
      </c>
      <c r="W155" s="134"/>
      <c r="X155" s="134" t="s">
        <v>40</v>
      </c>
      <c r="Y155" s="134" t="s">
        <v>40</v>
      </c>
      <c r="Z155" s="133">
        <v>50</v>
      </c>
      <c r="AA155" s="144"/>
      <c r="AB155" s="144"/>
      <c r="AC155" s="147"/>
      <c r="AD155" s="243" t="s">
        <v>1970</v>
      </c>
      <c r="AE155" s="146" t="s">
        <v>1967</v>
      </c>
      <c r="AF155" s="258" t="s">
        <v>1971</v>
      </c>
      <c r="AG155" s="159" t="s">
        <v>981</v>
      </c>
    </row>
    <row r="156" spans="1:33" s="120" customFormat="1" ht="39" customHeight="1" x14ac:dyDescent="0.25">
      <c r="A156" s="140" t="s">
        <v>243</v>
      </c>
      <c r="B156" s="133" t="s">
        <v>1103</v>
      </c>
      <c r="C156" s="133" t="s">
        <v>86</v>
      </c>
      <c r="D156" s="209">
        <v>39183</v>
      </c>
      <c r="E156" s="242">
        <v>2570</v>
      </c>
      <c r="F156" s="143" t="s">
        <v>40</v>
      </c>
      <c r="G156" s="146">
        <v>782</v>
      </c>
      <c r="H156" s="133">
        <v>782</v>
      </c>
      <c r="I156" s="133"/>
      <c r="J156" s="133">
        <v>98.6</v>
      </c>
      <c r="K156" s="144"/>
      <c r="L156" s="134"/>
      <c r="M156" s="134"/>
      <c r="N156" s="134"/>
      <c r="O156" s="134"/>
      <c r="P156" s="141" t="s">
        <v>40</v>
      </c>
      <c r="Q156" s="155">
        <v>8256</v>
      </c>
      <c r="R156" s="134">
        <v>50</v>
      </c>
      <c r="S156" s="134">
        <v>17</v>
      </c>
      <c r="T156" s="133">
        <v>4</v>
      </c>
      <c r="U156" s="134">
        <f t="shared" si="5"/>
        <v>21</v>
      </c>
      <c r="V156" s="134" t="s">
        <v>40</v>
      </c>
      <c r="W156" s="134"/>
      <c r="X156" s="134" t="s">
        <v>40</v>
      </c>
      <c r="Y156" s="134" t="s">
        <v>40</v>
      </c>
      <c r="Z156" s="133">
        <v>50</v>
      </c>
      <c r="AA156" s="144"/>
      <c r="AB156" s="144"/>
      <c r="AC156" s="147"/>
      <c r="AD156" s="243" t="s">
        <v>1970</v>
      </c>
      <c r="AE156" s="146" t="s">
        <v>1967</v>
      </c>
      <c r="AF156" s="258" t="s">
        <v>1971</v>
      </c>
      <c r="AG156" s="159" t="s">
        <v>982</v>
      </c>
    </row>
    <row r="157" spans="1:33" s="120" customFormat="1" ht="39" customHeight="1" x14ac:dyDescent="0.25">
      <c r="A157" s="140" t="s">
        <v>243</v>
      </c>
      <c r="B157" s="133" t="s">
        <v>1103</v>
      </c>
      <c r="C157" s="133" t="s">
        <v>86</v>
      </c>
      <c r="D157" s="209">
        <v>39183</v>
      </c>
      <c r="E157" s="242">
        <v>2570</v>
      </c>
      <c r="F157" s="143" t="s">
        <v>40</v>
      </c>
      <c r="G157" s="146">
        <v>782</v>
      </c>
      <c r="H157" s="133">
        <v>782</v>
      </c>
      <c r="I157" s="133"/>
      <c r="J157" s="133">
        <v>98.6</v>
      </c>
      <c r="K157" s="144"/>
      <c r="L157" s="134"/>
      <c r="M157" s="134"/>
      <c r="N157" s="134"/>
      <c r="O157" s="134"/>
      <c r="P157" s="141" t="s">
        <v>40</v>
      </c>
      <c r="Q157" s="155">
        <v>8374.4</v>
      </c>
      <c r="R157" s="134">
        <v>50</v>
      </c>
      <c r="S157" s="134">
        <v>17</v>
      </c>
      <c r="T157" s="133">
        <v>4</v>
      </c>
      <c r="U157" s="134">
        <f t="shared" si="5"/>
        <v>21</v>
      </c>
      <c r="V157" s="134" t="s">
        <v>40</v>
      </c>
      <c r="W157" s="134"/>
      <c r="X157" s="134" t="s">
        <v>40</v>
      </c>
      <c r="Y157" s="134" t="s">
        <v>40</v>
      </c>
      <c r="Z157" s="133">
        <v>50</v>
      </c>
      <c r="AA157" s="144"/>
      <c r="AB157" s="144"/>
      <c r="AC157" s="147"/>
      <c r="AD157" s="243" t="s">
        <v>1970</v>
      </c>
      <c r="AE157" s="146" t="s">
        <v>1967</v>
      </c>
      <c r="AF157" s="258" t="s">
        <v>1971</v>
      </c>
      <c r="AG157" s="159" t="s">
        <v>982</v>
      </c>
    </row>
    <row r="158" spans="1:33" s="120" customFormat="1" ht="39" customHeight="1" x14ac:dyDescent="0.25">
      <c r="A158" s="140" t="s">
        <v>1976</v>
      </c>
      <c r="B158" s="133" t="s">
        <v>1102</v>
      </c>
      <c r="C158" s="133" t="s">
        <v>86</v>
      </c>
      <c r="D158" s="244" t="s">
        <v>928</v>
      </c>
      <c r="E158" s="242" t="s">
        <v>40</v>
      </c>
      <c r="F158" s="143" t="s">
        <v>40</v>
      </c>
      <c r="G158" s="146">
        <v>782</v>
      </c>
      <c r="H158" s="133">
        <v>782</v>
      </c>
      <c r="I158" s="133"/>
      <c r="J158" s="133">
        <v>98.6</v>
      </c>
      <c r="K158" s="144"/>
      <c r="L158" s="134"/>
      <c r="M158" s="134"/>
      <c r="N158" s="134"/>
      <c r="O158" s="134"/>
      <c r="P158" s="141" t="s">
        <v>40</v>
      </c>
      <c r="Q158" s="155">
        <v>8256</v>
      </c>
      <c r="R158" s="134">
        <v>50</v>
      </c>
      <c r="S158" s="134">
        <v>17</v>
      </c>
      <c r="T158" s="133">
        <v>4</v>
      </c>
      <c r="U158" s="134">
        <f t="shared" si="5"/>
        <v>21</v>
      </c>
      <c r="V158" s="134" t="s">
        <v>40</v>
      </c>
      <c r="W158" s="134"/>
      <c r="X158" s="134" t="s">
        <v>40</v>
      </c>
      <c r="Y158" s="134" t="s">
        <v>40</v>
      </c>
      <c r="Z158" s="133">
        <v>50</v>
      </c>
      <c r="AA158" s="144"/>
      <c r="AB158" s="144"/>
      <c r="AC158" s="147"/>
      <c r="AD158" s="243" t="s">
        <v>1970</v>
      </c>
      <c r="AE158" s="146" t="s">
        <v>1967</v>
      </c>
      <c r="AF158" s="258" t="s">
        <v>1972</v>
      </c>
      <c r="AG158" s="159" t="s">
        <v>1973</v>
      </c>
    </row>
    <row r="159" spans="1:33" s="120" customFormat="1" ht="39" customHeight="1" x14ac:dyDescent="0.25">
      <c r="A159" s="140" t="s">
        <v>1976</v>
      </c>
      <c r="B159" s="133" t="s">
        <v>1102</v>
      </c>
      <c r="C159" s="133" t="s">
        <v>86</v>
      </c>
      <c r="D159" s="244" t="s">
        <v>928</v>
      </c>
      <c r="E159" s="242" t="s">
        <v>40</v>
      </c>
      <c r="F159" s="143" t="s">
        <v>40</v>
      </c>
      <c r="G159" s="146">
        <v>782</v>
      </c>
      <c r="H159" s="133">
        <v>782</v>
      </c>
      <c r="I159" s="133"/>
      <c r="J159" s="133">
        <v>98.6</v>
      </c>
      <c r="K159" s="144"/>
      <c r="L159" s="134"/>
      <c r="M159" s="134"/>
      <c r="N159" s="134"/>
      <c r="O159" s="134"/>
      <c r="P159" s="141" t="s">
        <v>40</v>
      </c>
      <c r="Q159" s="155">
        <v>8374.4</v>
      </c>
      <c r="R159" s="134">
        <v>50</v>
      </c>
      <c r="S159" s="134">
        <v>17</v>
      </c>
      <c r="T159" s="133">
        <v>4</v>
      </c>
      <c r="U159" s="134">
        <f t="shared" si="5"/>
        <v>21</v>
      </c>
      <c r="V159" s="134" t="s">
        <v>40</v>
      </c>
      <c r="W159" s="134"/>
      <c r="X159" s="134" t="s">
        <v>40</v>
      </c>
      <c r="Y159" s="134" t="s">
        <v>40</v>
      </c>
      <c r="Z159" s="133">
        <v>50</v>
      </c>
      <c r="AA159" s="144"/>
      <c r="AB159" s="144"/>
      <c r="AC159" s="147"/>
      <c r="AD159" s="243" t="s">
        <v>1970</v>
      </c>
      <c r="AE159" s="146" t="s">
        <v>1967</v>
      </c>
      <c r="AF159" s="258" t="s">
        <v>1972</v>
      </c>
      <c r="AG159" s="159" t="s">
        <v>1973</v>
      </c>
    </row>
    <row r="160" spans="1:33" s="120" customFormat="1" ht="39" customHeight="1" x14ac:dyDescent="0.25">
      <c r="A160" s="140" t="s">
        <v>1974</v>
      </c>
      <c r="B160" s="133" t="s">
        <v>1102</v>
      </c>
      <c r="C160" s="133" t="s">
        <v>86</v>
      </c>
      <c r="D160" s="244" t="s">
        <v>1983</v>
      </c>
      <c r="E160" s="242" t="s">
        <v>40</v>
      </c>
      <c r="F160" s="143" t="s">
        <v>40</v>
      </c>
      <c r="G160" s="146">
        <v>782</v>
      </c>
      <c r="H160" s="133">
        <v>782</v>
      </c>
      <c r="I160" s="133"/>
      <c r="J160" s="133">
        <v>98.6</v>
      </c>
      <c r="K160" s="144"/>
      <c r="L160" s="134"/>
      <c r="M160" s="134"/>
      <c r="N160" s="134"/>
      <c r="O160" s="134"/>
      <c r="P160" s="141" t="s">
        <v>40</v>
      </c>
      <c r="Q160" s="155">
        <v>8256</v>
      </c>
      <c r="R160" s="134">
        <v>50</v>
      </c>
      <c r="S160" s="134">
        <v>17</v>
      </c>
      <c r="T160" s="133">
        <v>4</v>
      </c>
      <c r="U160" s="134">
        <f t="shared" si="5"/>
        <v>21</v>
      </c>
      <c r="V160" s="134" t="s">
        <v>40</v>
      </c>
      <c r="W160" s="134"/>
      <c r="X160" s="134" t="s">
        <v>40</v>
      </c>
      <c r="Y160" s="134" t="s">
        <v>40</v>
      </c>
      <c r="Z160" s="133">
        <v>50</v>
      </c>
      <c r="AA160" s="144"/>
      <c r="AB160" s="144"/>
      <c r="AC160" s="147"/>
      <c r="AD160" s="243" t="s">
        <v>1970</v>
      </c>
      <c r="AE160" s="146" t="s">
        <v>1967</v>
      </c>
      <c r="AF160" s="258" t="s">
        <v>1972</v>
      </c>
      <c r="AG160" s="159" t="s">
        <v>1975</v>
      </c>
    </row>
    <row r="161" spans="1:33" s="120" customFormat="1" ht="39" customHeight="1" x14ac:dyDescent="0.25">
      <c r="A161" s="140" t="s">
        <v>1974</v>
      </c>
      <c r="B161" s="133" t="s">
        <v>1102</v>
      </c>
      <c r="C161" s="133" t="s">
        <v>86</v>
      </c>
      <c r="D161" s="244" t="s">
        <v>1983</v>
      </c>
      <c r="E161" s="242" t="s">
        <v>40</v>
      </c>
      <c r="F161" s="143" t="s">
        <v>40</v>
      </c>
      <c r="G161" s="146">
        <v>782</v>
      </c>
      <c r="H161" s="133">
        <v>782</v>
      </c>
      <c r="I161" s="133"/>
      <c r="J161" s="133">
        <v>98.6</v>
      </c>
      <c r="K161" s="144"/>
      <c r="L161" s="134"/>
      <c r="M161" s="134"/>
      <c r="N161" s="134"/>
      <c r="O161" s="134"/>
      <c r="P161" s="141" t="s">
        <v>40</v>
      </c>
      <c r="Q161" s="155">
        <v>8374.4</v>
      </c>
      <c r="R161" s="134">
        <v>50</v>
      </c>
      <c r="S161" s="134">
        <v>17</v>
      </c>
      <c r="T161" s="133">
        <v>4</v>
      </c>
      <c r="U161" s="134">
        <f t="shared" si="5"/>
        <v>21</v>
      </c>
      <c r="V161" s="134" t="s">
        <v>40</v>
      </c>
      <c r="W161" s="134"/>
      <c r="X161" s="134" t="s">
        <v>40</v>
      </c>
      <c r="Y161" s="134" t="s">
        <v>40</v>
      </c>
      <c r="Z161" s="133">
        <v>50</v>
      </c>
      <c r="AA161" s="144"/>
      <c r="AB161" s="144"/>
      <c r="AC161" s="147"/>
      <c r="AD161" s="243" t="s">
        <v>1970</v>
      </c>
      <c r="AE161" s="146" t="s">
        <v>1967</v>
      </c>
      <c r="AF161" s="258" t="s">
        <v>1972</v>
      </c>
      <c r="AG161" s="159" t="s">
        <v>1975</v>
      </c>
    </row>
    <row r="162" spans="1:33" s="120" customFormat="1" ht="39" customHeight="1" x14ac:dyDescent="0.25">
      <c r="A162" s="140" t="s">
        <v>1968</v>
      </c>
      <c r="B162" s="133" t="s">
        <v>1103</v>
      </c>
      <c r="C162" s="133" t="s">
        <v>86</v>
      </c>
      <c r="D162" s="244" t="s">
        <v>1978</v>
      </c>
      <c r="E162" s="242" t="s">
        <v>40</v>
      </c>
      <c r="F162" s="143" t="s">
        <v>40</v>
      </c>
      <c r="G162" s="146">
        <v>963</v>
      </c>
      <c r="H162" s="133">
        <v>963</v>
      </c>
      <c r="I162" s="133"/>
      <c r="J162" s="133">
        <v>99.34</v>
      </c>
      <c r="K162" s="144"/>
      <c r="L162" s="134"/>
      <c r="M162" s="134"/>
      <c r="N162" s="134"/>
      <c r="O162" s="134"/>
      <c r="P162" s="141" t="s">
        <v>40</v>
      </c>
      <c r="Q162" s="155">
        <f>8231+25</f>
        <v>8256</v>
      </c>
      <c r="R162" s="134">
        <v>50</v>
      </c>
      <c r="S162" s="134"/>
      <c r="T162" s="134"/>
      <c r="U162" s="134"/>
      <c r="V162" s="134"/>
      <c r="W162" s="134"/>
      <c r="X162" s="134"/>
      <c r="Y162" s="134"/>
      <c r="Z162" s="134"/>
      <c r="AA162" s="134"/>
      <c r="AB162" s="144"/>
      <c r="AC162" s="147"/>
      <c r="AD162" s="243" t="s">
        <v>1970</v>
      </c>
      <c r="AE162" s="146" t="s">
        <v>1967</v>
      </c>
      <c r="AF162" s="258" t="s">
        <v>1969</v>
      </c>
      <c r="AG162" s="159" t="s">
        <v>1979</v>
      </c>
    </row>
    <row r="163" spans="1:33" s="120" customFormat="1" ht="39" customHeight="1" x14ac:dyDescent="0.25">
      <c r="A163" s="140" t="s">
        <v>1985</v>
      </c>
      <c r="B163" s="133" t="s">
        <v>1102</v>
      </c>
      <c r="C163" s="133" t="s">
        <v>86</v>
      </c>
      <c r="D163" s="244" t="s">
        <v>928</v>
      </c>
      <c r="E163" s="242" t="s">
        <v>40</v>
      </c>
      <c r="F163" s="143" t="s">
        <v>40</v>
      </c>
      <c r="G163" s="146">
        <v>963</v>
      </c>
      <c r="H163" s="133">
        <v>963</v>
      </c>
      <c r="I163" s="133"/>
      <c r="J163" s="133">
        <v>99.34</v>
      </c>
      <c r="K163" s="144"/>
      <c r="L163" s="134"/>
      <c r="M163" s="134"/>
      <c r="N163" s="134"/>
      <c r="O163" s="134"/>
      <c r="P163" s="141" t="s">
        <v>40</v>
      </c>
      <c r="Q163" s="155">
        <f>8231+25</f>
        <v>8256</v>
      </c>
      <c r="R163" s="134">
        <v>50</v>
      </c>
      <c r="S163" s="134"/>
      <c r="T163" s="134"/>
      <c r="U163" s="134"/>
      <c r="V163" s="134"/>
      <c r="W163" s="134"/>
      <c r="X163" s="134"/>
      <c r="Y163" s="134"/>
      <c r="Z163" s="134"/>
      <c r="AA163" s="134"/>
      <c r="AB163" s="144"/>
      <c r="AC163" s="147"/>
      <c r="AD163" s="243" t="s">
        <v>1970</v>
      </c>
      <c r="AE163" s="146" t="s">
        <v>1967</v>
      </c>
      <c r="AF163" s="258" t="s">
        <v>1969</v>
      </c>
      <c r="AG163" s="159" t="s">
        <v>1980</v>
      </c>
    </row>
    <row r="164" spans="1:33" s="120" customFormat="1" ht="39" customHeight="1" x14ac:dyDescent="0.25">
      <c r="A164" s="140" t="s">
        <v>1986</v>
      </c>
      <c r="B164" s="133" t="s">
        <v>1102</v>
      </c>
      <c r="C164" s="133" t="s">
        <v>86</v>
      </c>
      <c r="D164" s="244" t="s">
        <v>1983</v>
      </c>
      <c r="E164" s="242" t="s">
        <v>40</v>
      </c>
      <c r="F164" s="143" t="s">
        <v>40</v>
      </c>
      <c r="G164" s="146">
        <v>963</v>
      </c>
      <c r="H164" s="133">
        <v>963</v>
      </c>
      <c r="I164" s="133"/>
      <c r="J164" s="133">
        <v>99.34</v>
      </c>
      <c r="K164" s="144"/>
      <c r="L164" s="134"/>
      <c r="M164" s="134"/>
      <c r="N164" s="134"/>
      <c r="O164" s="134"/>
      <c r="P164" s="141" t="s">
        <v>40</v>
      </c>
      <c r="Q164" s="155">
        <f>8231+25</f>
        <v>8256</v>
      </c>
      <c r="R164" s="134">
        <v>50</v>
      </c>
      <c r="S164" s="134"/>
      <c r="T164" s="134"/>
      <c r="U164" s="134"/>
      <c r="V164" s="134"/>
      <c r="W164" s="134"/>
      <c r="X164" s="134"/>
      <c r="Y164" s="134"/>
      <c r="Z164" s="134"/>
      <c r="AA164" s="134"/>
      <c r="AB164" s="144"/>
      <c r="AC164" s="147"/>
      <c r="AD164" s="243" t="s">
        <v>1970</v>
      </c>
      <c r="AE164" s="146" t="s">
        <v>1967</v>
      </c>
      <c r="AF164" s="258" t="s">
        <v>1969</v>
      </c>
      <c r="AG164" s="159" t="s">
        <v>1987</v>
      </c>
    </row>
    <row r="165" spans="1:33" s="120" customFormat="1" ht="39" customHeight="1" x14ac:dyDescent="0.25">
      <c r="A165" s="140" t="s">
        <v>1981</v>
      </c>
      <c r="B165" s="133" t="s">
        <v>1102</v>
      </c>
      <c r="C165" s="133" t="s">
        <v>86</v>
      </c>
      <c r="D165" s="244" t="s">
        <v>1983</v>
      </c>
      <c r="E165" s="242" t="s">
        <v>40</v>
      </c>
      <c r="F165" s="143" t="s">
        <v>40</v>
      </c>
      <c r="G165" s="146">
        <v>963</v>
      </c>
      <c r="H165" s="133">
        <v>963</v>
      </c>
      <c r="I165" s="133"/>
      <c r="J165" s="133">
        <v>99.34</v>
      </c>
      <c r="K165" s="144"/>
      <c r="L165" s="134"/>
      <c r="M165" s="134"/>
      <c r="N165" s="134"/>
      <c r="O165" s="134"/>
      <c r="P165" s="141" t="s">
        <v>40</v>
      </c>
      <c r="Q165" s="155">
        <f>8231+25</f>
        <v>8256</v>
      </c>
      <c r="R165" s="134">
        <v>50</v>
      </c>
      <c r="S165" s="134"/>
      <c r="T165" s="134"/>
      <c r="U165" s="134"/>
      <c r="V165" s="134"/>
      <c r="W165" s="134"/>
      <c r="X165" s="134"/>
      <c r="Y165" s="134"/>
      <c r="Z165" s="134"/>
      <c r="AA165" s="134"/>
      <c r="AB165" s="144"/>
      <c r="AC165" s="147"/>
      <c r="AD165" s="243" t="s">
        <v>1970</v>
      </c>
      <c r="AE165" s="146" t="s">
        <v>1967</v>
      </c>
      <c r="AF165" s="258" t="s">
        <v>1969</v>
      </c>
      <c r="AG165" s="159" t="s">
        <v>1982</v>
      </c>
    </row>
    <row r="166" spans="1:33" s="120" customFormat="1" ht="39" customHeight="1" x14ac:dyDescent="0.25">
      <c r="A166" s="140" t="s">
        <v>247</v>
      </c>
      <c r="B166" s="133" t="s">
        <v>1102</v>
      </c>
      <c r="C166" s="133" t="s">
        <v>86</v>
      </c>
      <c r="D166" s="244" t="s">
        <v>1934</v>
      </c>
      <c r="E166" s="242">
        <v>2591</v>
      </c>
      <c r="F166" s="254">
        <v>5</v>
      </c>
      <c r="G166" s="146">
        <v>504</v>
      </c>
      <c r="H166" s="133">
        <v>486</v>
      </c>
      <c r="I166" s="133"/>
      <c r="J166" s="133">
        <v>94</v>
      </c>
      <c r="K166" s="144"/>
      <c r="L166" s="240"/>
      <c r="M166" s="240"/>
      <c r="N166" s="134" t="s">
        <v>248</v>
      </c>
      <c r="O166" s="134"/>
      <c r="P166" s="241" t="s">
        <v>40</v>
      </c>
      <c r="Q166" s="155">
        <v>8151.5</v>
      </c>
      <c r="R166" s="134">
        <v>253</v>
      </c>
      <c r="S166" s="134">
        <v>10</v>
      </c>
      <c r="T166" s="134">
        <v>4</v>
      </c>
      <c r="U166" s="134">
        <f>S166+T166</f>
        <v>14</v>
      </c>
      <c r="V166" s="133" t="s">
        <v>53</v>
      </c>
      <c r="W166" s="134"/>
      <c r="X166" s="133" t="s">
        <v>54</v>
      </c>
      <c r="Y166" s="134" t="s">
        <v>65</v>
      </c>
      <c r="Z166" s="134">
        <v>253</v>
      </c>
      <c r="AA166" s="144"/>
      <c r="AB166" s="144"/>
      <c r="AC166" s="147"/>
      <c r="AD166" s="658" t="s">
        <v>1935</v>
      </c>
      <c r="AE166" s="257" t="s">
        <v>2133</v>
      </c>
      <c r="AF166" s="133" t="s">
        <v>82</v>
      </c>
      <c r="AG166" s="159" t="s">
        <v>1933</v>
      </c>
    </row>
    <row r="167" spans="1:33" s="120" customFormat="1" ht="39" customHeight="1" x14ac:dyDescent="0.25">
      <c r="A167" s="140" t="s">
        <v>249</v>
      </c>
      <c r="B167" s="133" t="s">
        <v>1103</v>
      </c>
      <c r="C167" s="133"/>
      <c r="D167" s="209">
        <v>39783</v>
      </c>
      <c r="E167" s="242" t="s">
        <v>270</v>
      </c>
      <c r="F167" s="254"/>
      <c r="G167" s="146"/>
      <c r="H167" s="133"/>
      <c r="I167" s="133"/>
      <c r="J167" s="133"/>
      <c r="K167" s="144"/>
      <c r="L167" s="240"/>
      <c r="M167" s="240"/>
      <c r="N167" s="134"/>
      <c r="O167" s="134"/>
      <c r="P167" s="241"/>
      <c r="Q167" s="155">
        <v>8185</v>
      </c>
      <c r="R167" s="134">
        <v>320</v>
      </c>
      <c r="S167" s="134"/>
      <c r="T167" s="134"/>
      <c r="U167" s="134"/>
      <c r="V167" s="133"/>
      <c r="W167" s="134"/>
      <c r="X167" s="133"/>
      <c r="Y167" s="134"/>
      <c r="Z167" s="134"/>
      <c r="AA167" s="144"/>
      <c r="AB167" s="144"/>
      <c r="AC167" s="147"/>
      <c r="AD167" s="243" t="s">
        <v>250</v>
      </c>
      <c r="AE167" s="257" t="s">
        <v>2135</v>
      </c>
      <c r="AF167" s="133" t="s">
        <v>251</v>
      </c>
      <c r="AG167" s="261" t="s">
        <v>977</v>
      </c>
    </row>
    <row r="168" spans="1:33" s="120" customFormat="1" ht="39" customHeight="1" x14ac:dyDescent="0.25">
      <c r="A168" s="140" t="s">
        <v>249</v>
      </c>
      <c r="B168" s="133" t="s">
        <v>1103</v>
      </c>
      <c r="C168" s="133"/>
      <c r="D168" s="209">
        <v>39783</v>
      </c>
      <c r="E168" s="242" t="s">
        <v>327</v>
      </c>
      <c r="F168" s="254"/>
      <c r="G168" s="146"/>
      <c r="H168" s="133"/>
      <c r="I168" s="133"/>
      <c r="J168" s="133"/>
      <c r="K168" s="144"/>
      <c r="L168" s="240"/>
      <c r="M168" s="240"/>
      <c r="N168" s="134"/>
      <c r="O168" s="134"/>
      <c r="P168" s="241"/>
      <c r="Q168" s="155">
        <v>8346</v>
      </c>
      <c r="R168" s="134">
        <v>3.2000000000000001E-2</v>
      </c>
      <c r="S168" s="134"/>
      <c r="T168" s="134"/>
      <c r="U168" s="134"/>
      <c r="V168" s="133"/>
      <c r="W168" s="134"/>
      <c r="X168" s="133"/>
      <c r="Y168" s="134"/>
      <c r="Z168" s="134"/>
      <c r="AA168" s="144"/>
      <c r="AB168" s="144"/>
      <c r="AC168" s="147"/>
      <c r="AD168" s="243" t="s">
        <v>250</v>
      </c>
      <c r="AE168" s="257" t="s">
        <v>2135</v>
      </c>
      <c r="AF168" s="133" t="s">
        <v>251</v>
      </c>
      <c r="AG168" s="261" t="s">
        <v>977</v>
      </c>
    </row>
    <row r="169" spans="1:33" s="120" customFormat="1" ht="39" customHeight="1" x14ac:dyDescent="0.25">
      <c r="A169" s="140" t="s">
        <v>549</v>
      </c>
      <c r="B169" s="133" t="s">
        <v>1103</v>
      </c>
      <c r="C169" s="133" t="s">
        <v>52</v>
      </c>
      <c r="D169" s="209">
        <v>36342</v>
      </c>
      <c r="E169" s="242" t="s">
        <v>978</v>
      </c>
      <c r="F169" s="254" t="s">
        <v>40</v>
      </c>
      <c r="G169" s="146">
        <v>680</v>
      </c>
      <c r="H169" s="133">
        <v>678</v>
      </c>
      <c r="I169" s="133">
        <v>79.727500000000006</v>
      </c>
      <c r="J169" s="133">
        <v>98.104100000000003</v>
      </c>
      <c r="K169" s="240">
        <v>132.9545</v>
      </c>
      <c r="L169" s="240">
        <v>280.40170000000001</v>
      </c>
      <c r="M169" s="240">
        <v>5054.8400519999996</v>
      </c>
      <c r="N169" s="134">
        <v>0.9375</v>
      </c>
      <c r="O169" s="134">
        <v>11</v>
      </c>
      <c r="P169" s="241">
        <f>N169*360</f>
        <v>337.5</v>
      </c>
      <c r="Q169" s="155">
        <v>8185</v>
      </c>
      <c r="R169" s="134">
        <v>320</v>
      </c>
      <c r="S169" s="134">
        <v>-0.2</v>
      </c>
      <c r="T169" s="134">
        <v>13.2</v>
      </c>
      <c r="U169" s="134">
        <v>30.8</v>
      </c>
      <c r="V169" s="133" t="s">
        <v>94</v>
      </c>
      <c r="W169" s="134" t="s">
        <v>64</v>
      </c>
      <c r="X169" s="133" t="s">
        <v>80</v>
      </c>
      <c r="Y169" s="134" t="s">
        <v>65</v>
      </c>
      <c r="Z169" s="134">
        <v>320</v>
      </c>
      <c r="AA169" s="144"/>
      <c r="AB169" s="144">
        <v>11</v>
      </c>
      <c r="AC169" s="147"/>
      <c r="AD169" s="243" t="s">
        <v>253</v>
      </c>
      <c r="AE169" s="257" t="s">
        <v>2135</v>
      </c>
      <c r="AF169" s="133" t="s">
        <v>251</v>
      </c>
      <c r="AG169" s="261" t="s">
        <v>976</v>
      </c>
    </row>
    <row r="170" spans="1:33" s="120" customFormat="1" ht="39" customHeight="1" x14ac:dyDescent="0.25">
      <c r="A170" s="140" t="s">
        <v>549</v>
      </c>
      <c r="B170" s="133" t="s">
        <v>1103</v>
      </c>
      <c r="C170" s="133" t="s">
        <v>52</v>
      </c>
      <c r="D170" s="209">
        <v>36342</v>
      </c>
      <c r="E170" s="242" t="s">
        <v>978</v>
      </c>
      <c r="F170" s="254" t="s">
        <v>40</v>
      </c>
      <c r="G170" s="146">
        <v>680</v>
      </c>
      <c r="H170" s="133">
        <v>678</v>
      </c>
      <c r="I170" s="133">
        <v>79.727500000000006</v>
      </c>
      <c r="J170" s="133">
        <v>98.104100000000003</v>
      </c>
      <c r="K170" s="240">
        <v>132.9545</v>
      </c>
      <c r="L170" s="240">
        <v>280.40170000000001</v>
      </c>
      <c r="M170" s="240">
        <v>5054.8400519999996</v>
      </c>
      <c r="N170" s="134">
        <v>0.9375</v>
      </c>
      <c r="O170" s="134">
        <v>11</v>
      </c>
      <c r="P170" s="241">
        <f>N170*360</f>
        <v>337.5</v>
      </c>
      <c r="Q170" s="155">
        <v>8346</v>
      </c>
      <c r="R170" s="134">
        <v>4</v>
      </c>
      <c r="S170" s="134">
        <v>-0.2</v>
      </c>
      <c r="T170" s="134">
        <v>13.2</v>
      </c>
      <c r="U170" s="134">
        <v>30.8</v>
      </c>
      <c r="V170" s="133" t="s">
        <v>94</v>
      </c>
      <c r="W170" s="134" t="s">
        <v>64</v>
      </c>
      <c r="X170" s="133" t="s">
        <v>80</v>
      </c>
      <c r="Y170" s="134" t="s">
        <v>65</v>
      </c>
      <c r="Z170" s="134">
        <v>320</v>
      </c>
      <c r="AA170" s="144"/>
      <c r="AB170" s="144">
        <v>11</v>
      </c>
      <c r="AC170" s="147"/>
      <c r="AD170" s="243" t="s">
        <v>253</v>
      </c>
      <c r="AE170" s="257" t="s">
        <v>2135</v>
      </c>
      <c r="AF170" s="133" t="s">
        <v>251</v>
      </c>
      <c r="AG170" s="261" t="s">
        <v>976</v>
      </c>
    </row>
    <row r="171" spans="1:33" s="120" customFormat="1" ht="39" customHeight="1" x14ac:dyDescent="0.25">
      <c r="A171" s="140" t="s">
        <v>1146</v>
      </c>
      <c r="B171" s="133" t="s">
        <v>1102</v>
      </c>
      <c r="C171" s="133"/>
      <c r="D171" s="244" t="s">
        <v>928</v>
      </c>
      <c r="E171" s="242">
        <v>2687</v>
      </c>
      <c r="F171" s="254"/>
      <c r="G171" s="146">
        <v>678</v>
      </c>
      <c r="H171" s="133">
        <v>664</v>
      </c>
      <c r="I171" s="144"/>
      <c r="J171" s="133">
        <v>98.07</v>
      </c>
      <c r="K171" s="240"/>
      <c r="L171" s="240"/>
      <c r="M171" s="240"/>
      <c r="N171" s="134"/>
      <c r="O171" s="134"/>
      <c r="P171" s="241"/>
      <c r="Q171" s="155">
        <v>8127.5</v>
      </c>
      <c r="R171" s="134">
        <v>145</v>
      </c>
      <c r="S171" s="134">
        <v>15.4</v>
      </c>
      <c r="T171" s="134">
        <v>3.6</v>
      </c>
      <c r="U171" s="134">
        <f t="shared" ref="U171:U182" si="6">S171+T171</f>
        <v>19</v>
      </c>
      <c r="V171" s="133"/>
      <c r="W171" s="134"/>
      <c r="X171" s="133"/>
      <c r="Y171" s="134"/>
      <c r="Z171" s="134"/>
      <c r="AA171" s="144"/>
      <c r="AB171" s="144"/>
      <c r="AC171" s="147"/>
      <c r="AD171" s="243"/>
      <c r="AE171" s="146" t="s">
        <v>154</v>
      </c>
      <c r="AF171" s="133" t="s">
        <v>60</v>
      </c>
      <c r="AG171" s="261"/>
    </row>
    <row r="172" spans="1:33" s="120" customFormat="1" ht="39" customHeight="1" x14ac:dyDescent="0.25">
      <c r="A172" s="140" t="s">
        <v>1146</v>
      </c>
      <c r="B172" s="133" t="s">
        <v>1102</v>
      </c>
      <c r="C172" s="133"/>
      <c r="D172" s="244" t="s">
        <v>928</v>
      </c>
      <c r="E172" s="242">
        <v>2687</v>
      </c>
      <c r="F172" s="254"/>
      <c r="G172" s="146">
        <v>678</v>
      </c>
      <c r="H172" s="133">
        <v>664</v>
      </c>
      <c r="I172" s="144"/>
      <c r="J172" s="133">
        <v>98.07</v>
      </c>
      <c r="K172" s="240"/>
      <c r="L172" s="240"/>
      <c r="M172" s="240"/>
      <c r="N172" s="134"/>
      <c r="O172" s="134"/>
      <c r="P172" s="241"/>
      <c r="Q172" s="155">
        <v>8272.5</v>
      </c>
      <c r="R172" s="134">
        <v>145</v>
      </c>
      <c r="S172" s="134">
        <v>15.4</v>
      </c>
      <c r="T172" s="134">
        <v>3.6</v>
      </c>
      <c r="U172" s="134">
        <f t="shared" si="6"/>
        <v>19</v>
      </c>
      <c r="V172" s="133"/>
      <c r="W172" s="134"/>
      <c r="X172" s="133"/>
      <c r="Y172" s="134"/>
      <c r="Z172" s="134"/>
      <c r="AA172" s="144"/>
      <c r="AB172" s="144"/>
      <c r="AC172" s="147"/>
      <c r="AD172" s="243"/>
      <c r="AE172" s="146" t="s">
        <v>154</v>
      </c>
      <c r="AF172" s="133" t="s">
        <v>60</v>
      </c>
      <c r="AG172" s="261"/>
    </row>
    <row r="173" spans="1:33" s="120" customFormat="1" ht="39" customHeight="1" x14ac:dyDescent="0.25">
      <c r="A173" s="140" t="s">
        <v>266</v>
      </c>
      <c r="B173" s="133" t="s">
        <v>1103</v>
      </c>
      <c r="C173" s="133" t="s">
        <v>52</v>
      </c>
      <c r="D173" s="209">
        <v>39092</v>
      </c>
      <c r="E173" s="242">
        <v>2720</v>
      </c>
      <c r="F173" s="143"/>
      <c r="G173" s="146">
        <v>631</v>
      </c>
      <c r="H173" s="133">
        <v>631</v>
      </c>
      <c r="I173" s="133"/>
      <c r="J173" s="133">
        <v>97.9</v>
      </c>
      <c r="K173" s="134"/>
      <c r="L173" s="134"/>
      <c r="M173" s="134"/>
      <c r="N173" s="134"/>
      <c r="O173" s="134"/>
      <c r="P173" s="147"/>
      <c r="Q173" s="155">
        <v>8125</v>
      </c>
      <c r="R173" s="133">
        <v>150</v>
      </c>
      <c r="S173" s="134">
        <v>16</v>
      </c>
      <c r="T173" s="134">
        <v>7</v>
      </c>
      <c r="U173" s="134">
        <f t="shared" si="6"/>
        <v>23</v>
      </c>
      <c r="V173" s="134" t="s">
        <v>94</v>
      </c>
      <c r="W173" s="134" t="s">
        <v>64</v>
      </c>
      <c r="X173" s="134" t="s">
        <v>54</v>
      </c>
      <c r="Y173" s="134" t="s">
        <v>65</v>
      </c>
      <c r="Z173" s="134">
        <v>52.5</v>
      </c>
      <c r="AA173" s="144"/>
      <c r="AB173" s="144">
        <v>12.5</v>
      </c>
      <c r="AC173" s="147" t="s">
        <v>256</v>
      </c>
      <c r="AD173" s="243" t="s">
        <v>267</v>
      </c>
      <c r="AE173" s="146" t="s">
        <v>258</v>
      </c>
      <c r="AF173" s="134" t="s">
        <v>259</v>
      </c>
      <c r="AG173" s="255" t="s">
        <v>268</v>
      </c>
    </row>
    <row r="174" spans="1:33" s="120" customFormat="1" ht="39" customHeight="1" x14ac:dyDescent="0.25">
      <c r="A174" s="140" t="s">
        <v>269</v>
      </c>
      <c r="B174" s="133" t="s">
        <v>1103</v>
      </c>
      <c r="C174" s="133" t="s">
        <v>52</v>
      </c>
      <c r="D174" s="209">
        <v>39566</v>
      </c>
      <c r="E174" s="242" t="s">
        <v>994</v>
      </c>
      <c r="F174" s="143"/>
      <c r="G174" s="146">
        <v>635</v>
      </c>
      <c r="H174" s="133">
        <v>635</v>
      </c>
      <c r="I174" s="240"/>
      <c r="J174" s="240">
        <v>97.94</v>
      </c>
      <c r="K174" s="240"/>
      <c r="L174" s="240"/>
      <c r="M174" s="249"/>
      <c r="N174" s="134"/>
      <c r="O174" s="134"/>
      <c r="P174" s="147"/>
      <c r="Q174" s="155">
        <v>8300</v>
      </c>
      <c r="R174" s="133">
        <v>150</v>
      </c>
      <c r="S174" s="134">
        <v>16</v>
      </c>
      <c r="T174" s="134">
        <v>7</v>
      </c>
      <c r="U174" s="134">
        <f t="shared" si="6"/>
        <v>23</v>
      </c>
      <c r="V174" s="134" t="s">
        <v>94</v>
      </c>
      <c r="W174" s="134" t="s">
        <v>64</v>
      </c>
      <c r="X174" s="134" t="s">
        <v>54</v>
      </c>
      <c r="Y174" s="134" t="s">
        <v>65</v>
      </c>
      <c r="Z174" s="134">
        <v>52.5</v>
      </c>
      <c r="AA174" s="144"/>
      <c r="AB174" s="144">
        <v>12.5</v>
      </c>
      <c r="AC174" s="147" t="s">
        <v>256</v>
      </c>
      <c r="AD174" s="243" t="s">
        <v>265</v>
      </c>
      <c r="AE174" s="146" t="s">
        <v>258</v>
      </c>
      <c r="AF174" s="134" t="s">
        <v>271</v>
      </c>
      <c r="AG174" s="299" t="s">
        <v>995</v>
      </c>
    </row>
    <row r="175" spans="1:33" s="120" customFormat="1" ht="39" customHeight="1" x14ac:dyDescent="0.25">
      <c r="A175" s="140" t="s">
        <v>996</v>
      </c>
      <c r="B175" s="133" t="s">
        <v>1103</v>
      </c>
      <c r="C175" s="133" t="s">
        <v>52</v>
      </c>
      <c r="D175" s="244">
        <v>40438</v>
      </c>
      <c r="E175" s="242" t="s">
        <v>994</v>
      </c>
      <c r="F175" s="143"/>
      <c r="G175" s="146">
        <v>635</v>
      </c>
      <c r="H175" s="133">
        <v>635</v>
      </c>
      <c r="I175" s="240"/>
      <c r="J175" s="240">
        <v>97.94</v>
      </c>
      <c r="K175" s="240"/>
      <c r="L175" s="240"/>
      <c r="M175" s="249"/>
      <c r="N175" s="134"/>
      <c r="O175" s="134"/>
      <c r="P175" s="147"/>
      <c r="Q175" s="155">
        <v>8300</v>
      </c>
      <c r="R175" s="133">
        <v>150</v>
      </c>
      <c r="S175" s="134">
        <v>16</v>
      </c>
      <c r="T175" s="134">
        <v>7</v>
      </c>
      <c r="U175" s="134">
        <f t="shared" si="6"/>
        <v>23</v>
      </c>
      <c r="V175" s="134" t="s">
        <v>94</v>
      </c>
      <c r="W175" s="134" t="s">
        <v>64</v>
      </c>
      <c r="X175" s="134" t="s">
        <v>54</v>
      </c>
      <c r="Y175" s="134" t="s">
        <v>65</v>
      </c>
      <c r="Z175" s="134">
        <v>52.5</v>
      </c>
      <c r="AA175" s="144"/>
      <c r="AB175" s="144">
        <v>12.5</v>
      </c>
      <c r="AC175" s="147" t="s">
        <v>256</v>
      </c>
      <c r="AD175" s="243" t="s">
        <v>265</v>
      </c>
      <c r="AE175" s="146" t="s">
        <v>258</v>
      </c>
      <c r="AF175" s="134" t="s">
        <v>271</v>
      </c>
      <c r="AG175" s="299" t="s">
        <v>997</v>
      </c>
    </row>
    <row r="176" spans="1:33" s="120" customFormat="1" ht="39" customHeight="1" x14ac:dyDescent="0.25">
      <c r="A176" s="140" t="s">
        <v>998</v>
      </c>
      <c r="B176" s="133" t="s">
        <v>1103</v>
      </c>
      <c r="C176" s="133" t="s">
        <v>52</v>
      </c>
      <c r="D176" s="244">
        <v>40079</v>
      </c>
      <c r="E176" s="242" t="s">
        <v>999</v>
      </c>
      <c r="F176" s="143"/>
      <c r="G176" s="146">
        <v>749</v>
      </c>
      <c r="H176" s="133">
        <v>733</v>
      </c>
      <c r="I176" s="133"/>
      <c r="J176" s="133">
        <v>98.28</v>
      </c>
      <c r="K176" s="134"/>
      <c r="L176" s="134"/>
      <c r="M176" s="134"/>
      <c r="N176" s="134"/>
      <c r="O176" s="134"/>
      <c r="P176" s="147"/>
      <c r="Q176" s="155">
        <v>8300</v>
      </c>
      <c r="R176" s="133">
        <v>50</v>
      </c>
      <c r="S176" s="134">
        <v>11</v>
      </c>
      <c r="T176" s="134">
        <v>7</v>
      </c>
      <c r="U176" s="134">
        <f t="shared" si="6"/>
        <v>18</v>
      </c>
      <c r="V176" s="134" t="s">
        <v>53</v>
      </c>
      <c r="W176" s="134" t="s">
        <v>64</v>
      </c>
      <c r="X176" s="134" t="s">
        <v>54</v>
      </c>
      <c r="Y176" s="134" t="s">
        <v>65</v>
      </c>
      <c r="Z176" s="134">
        <v>21.225000000000001</v>
      </c>
      <c r="AA176" s="144"/>
      <c r="AB176" s="144">
        <v>12.5</v>
      </c>
      <c r="AC176" s="141" t="s">
        <v>256</v>
      </c>
      <c r="AD176" s="243"/>
      <c r="AE176" s="146" t="s">
        <v>258</v>
      </c>
      <c r="AF176" s="134" t="s">
        <v>259</v>
      </c>
      <c r="AG176" s="159" t="s">
        <v>1000</v>
      </c>
    </row>
    <row r="177" spans="1:33" s="122" customFormat="1" ht="39" customHeight="1" x14ac:dyDescent="0.25">
      <c r="A177" s="140" t="s">
        <v>993</v>
      </c>
      <c r="B177" s="133" t="s">
        <v>1103</v>
      </c>
      <c r="C177" s="133" t="s">
        <v>52</v>
      </c>
      <c r="D177" s="209">
        <v>37911</v>
      </c>
      <c r="E177" s="242" t="s">
        <v>270</v>
      </c>
      <c r="F177" s="143" t="s">
        <v>40</v>
      </c>
      <c r="G177" s="146">
        <v>817</v>
      </c>
      <c r="H177" s="133">
        <v>817</v>
      </c>
      <c r="I177" s="240">
        <v>87.759399999999999</v>
      </c>
      <c r="J177" s="240">
        <v>98.667299999999997</v>
      </c>
      <c r="K177" s="240">
        <v>131.78960000000001</v>
      </c>
      <c r="L177" s="240">
        <v>272.37060000000002</v>
      </c>
      <c r="M177" s="249">
        <v>5054.7532970000002</v>
      </c>
      <c r="N177" s="134" t="s">
        <v>40</v>
      </c>
      <c r="O177" s="134"/>
      <c r="P177" s="147"/>
      <c r="Q177" s="155">
        <v>8125</v>
      </c>
      <c r="R177" s="133">
        <v>120</v>
      </c>
      <c r="S177" s="134">
        <v>10</v>
      </c>
      <c r="T177" s="134">
        <v>7</v>
      </c>
      <c r="U177" s="134">
        <f t="shared" si="6"/>
        <v>17</v>
      </c>
      <c r="V177" s="134" t="s">
        <v>53</v>
      </c>
      <c r="W177" s="134" t="s">
        <v>64</v>
      </c>
      <c r="X177" s="134" t="s">
        <v>54</v>
      </c>
      <c r="Y177" s="134" t="s">
        <v>65</v>
      </c>
      <c r="Z177" s="134">
        <v>52.5</v>
      </c>
      <c r="AA177" s="144"/>
      <c r="AB177" s="134">
        <v>12.5</v>
      </c>
      <c r="AC177" s="141" t="s">
        <v>256</v>
      </c>
      <c r="AD177" s="243" t="s">
        <v>393</v>
      </c>
      <c r="AE177" s="146" t="s">
        <v>258</v>
      </c>
      <c r="AF177" s="134" t="s">
        <v>259</v>
      </c>
      <c r="AG177" s="159" t="s">
        <v>1005</v>
      </c>
    </row>
    <row r="178" spans="1:33" s="122" customFormat="1" ht="39" customHeight="1" x14ac:dyDescent="0.25">
      <c r="A178" s="140" t="s">
        <v>993</v>
      </c>
      <c r="B178" s="133" t="s">
        <v>1103</v>
      </c>
      <c r="C178" s="133" t="s">
        <v>52</v>
      </c>
      <c r="D178" s="209">
        <v>37911</v>
      </c>
      <c r="E178" s="242" t="s">
        <v>270</v>
      </c>
      <c r="F178" s="143" t="s">
        <v>40</v>
      </c>
      <c r="G178" s="146">
        <v>817</v>
      </c>
      <c r="H178" s="133">
        <v>817</v>
      </c>
      <c r="I178" s="240">
        <v>87.759399999999999</v>
      </c>
      <c r="J178" s="240">
        <v>98.667299999999997</v>
      </c>
      <c r="K178" s="240">
        <v>131.78960000000001</v>
      </c>
      <c r="L178" s="240">
        <v>272.37060000000002</v>
      </c>
      <c r="M178" s="249">
        <v>5054.7532970000002</v>
      </c>
      <c r="N178" s="134" t="s">
        <v>40</v>
      </c>
      <c r="O178" s="134"/>
      <c r="P178" s="147"/>
      <c r="Q178" s="155">
        <v>8300</v>
      </c>
      <c r="R178" s="133">
        <v>120</v>
      </c>
      <c r="S178" s="134">
        <v>10</v>
      </c>
      <c r="T178" s="134">
        <v>7</v>
      </c>
      <c r="U178" s="134">
        <f t="shared" si="6"/>
        <v>17</v>
      </c>
      <c r="V178" s="134" t="s">
        <v>53</v>
      </c>
      <c r="W178" s="134" t="s">
        <v>64</v>
      </c>
      <c r="X178" s="134" t="s">
        <v>54</v>
      </c>
      <c r="Y178" s="134" t="s">
        <v>65</v>
      </c>
      <c r="Z178" s="134">
        <v>52.5</v>
      </c>
      <c r="AA178" s="144"/>
      <c r="AB178" s="134">
        <v>12.5</v>
      </c>
      <c r="AC178" s="141" t="s">
        <v>256</v>
      </c>
      <c r="AD178" s="243" t="s">
        <v>393</v>
      </c>
      <c r="AE178" s="146" t="s">
        <v>258</v>
      </c>
      <c r="AF178" s="134" t="s">
        <v>259</v>
      </c>
      <c r="AG178" s="159" t="s">
        <v>1005</v>
      </c>
    </row>
    <row r="179" spans="1:33" s="122" customFormat="1" ht="39" customHeight="1" x14ac:dyDescent="0.25">
      <c r="A179" s="140" t="s">
        <v>1001</v>
      </c>
      <c r="B179" s="133" t="s">
        <v>1103</v>
      </c>
      <c r="C179" s="133" t="s">
        <v>52</v>
      </c>
      <c r="D179" s="244">
        <v>40657</v>
      </c>
      <c r="E179" s="242" t="s">
        <v>270</v>
      </c>
      <c r="F179" s="143" t="s">
        <v>40</v>
      </c>
      <c r="G179" s="146">
        <v>817</v>
      </c>
      <c r="H179" s="133">
        <v>817</v>
      </c>
      <c r="I179" s="240">
        <v>87.759399999999999</v>
      </c>
      <c r="J179" s="240">
        <v>98.667299999999997</v>
      </c>
      <c r="K179" s="240">
        <v>131.78960000000001</v>
      </c>
      <c r="L179" s="240">
        <v>272.37060000000002</v>
      </c>
      <c r="M179" s="249">
        <v>5054.7532970000002</v>
      </c>
      <c r="N179" s="134" t="s">
        <v>40</v>
      </c>
      <c r="O179" s="134"/>
      <c r="P179" s="147"/>
      <c r="Q179" s="155">
        <v>8125</v>
      </c>
      <c r="R179" s="133">
        <v>120</v>
      </c>
      <c r="S179" s="134">
        <v>10</v>
      </c>
      <c r="T179" s="134">
        <v>7</v>
      </c>
      <c r="U179" s="134">
        <f t="shared" si="6"/>
        <v>17</v>
      </c>
      <c r="V179" s="134" t="s">
        <v>53</v>
      </c>
      <c r="W179" s="134" t="s">
        <v>64</v>
      </c>
      <c r="X179" s="134" t="s">
        <v>54</v>
      </c>
      <c r="Y179" s="134" t="s">
        <v>65</v>
      </c>
      <c r="Z179" s="134">
        <v>52.5</v>
      </c>
      <c r="AA179" s="144"/>
      <c r="AB179" s="134">
        <v>12.5</v>
      </c>
      <c r="AC179" s="141" t="s">
        <v>256</v>
      </c>
      <c r="AD179" s="243" t="s">
        <v>393</v>
      </c>
      <c r="AE179" s="146" t="s">
        <v>258</v>
      </c>
      <c r="AF179" s="134" t="s">
        <v>259</v>
      </c>
      <c r="AG179" s="159" t="s">
        <v>1002</v>
      </c>
    </row>
    <row r="180" spans="1:33" s="122" customFormat="1" ht="39" customHeight="1" x14ac:dyDescent="0.25">
      <c r="A180" s="140" t="s">
        <v>1001</v>
      </c>
      <c r="B180" s="133" t="s">
        <v>1103</v>
      </c>
      <c r="C180" s="133" t="s">
        <v>52</v>
      </c>
      <c r="D180" s="244">
        <v>40657</v>
      </c>
      <c r="E180" s="242" t="s">
        <v>270</v>
      </c>
      <c r="F180" s="143" t="s">
        <v>40</v>
      </c>
      <c r="G180" s="146">
        <v>817</v>
      </c>
      <c r="H180" s="133">
        <v>817</v>
      </c>
      <c r="I180" s="240">
        <v>87.759399999999999</v>
      </c>
      <c r="J180" s="240">
        <v>98.667299999999997</v>
      </c>
      <c r="K180" s="240">
        <v>131.78960000000001</v>
      </c>
      <c r="L180" s="240">
        <v>272.37060000000002</v>
      </c>
      <c r="M180" s="249">
        <v>5054.7532970000002</v>
      </c>
      <c r="N180" s="134" t="s">
        <v>40</v>
      </c>
      <c r="O180" s="134"/>
      <c r="P180" s="147"/>
      <c r="Q180" s="155">
        <v>8300</v>
      </c>
      <c r="R180" s="133">
        <v>120</v>
      </c>
      <c r="S180" s="134">
        <v>10</v>
      </c>
      <c r="T180" s="134">
        <v>7</v>
      </c>
      <c r="U180" s="134">
        <f t="shared" si="6"/>
        <v>17</v>
      </c>
      <c r="V180" s="134" t="s">
        <v>53</v>
      </c>
      <c r="W180" s="134" t="s">
        <v>64</v>
      </c>
      <c r="X180" s="134" t="s">
        <v>54</v>
      </c>
      <c r="Y180" s="134" t="s">
        <v>65</v>
      </c>
      <c r="Z180" s="134">
        <v>52.5</v>
      </c>
      <c r="AA180" s="144"/>
      <c r="AB180" s="134">
        <v>12.5</v>
      </c>
      <c r="AC180" s="141" t="s">
        <v>256</v>
      </c>
      <c r="AD180" s="243" t="s">
        <v>393</v>
      </c>
      <c r="AE180" s="146" t="s">
        <v>258</v>
      </c>
      <c r="AF180" s="134" t="s">
        <v>259</v>
      </c>
      <c r="AG180" s="159" t="s">
        <v>1002</v>
      </c>
    </row>
    <row r="181" spans="1:33" s="122" customFormat="1" ht="39" customHeight="1" x14ac:dyDescent="0.25">
      <c r="A181" s="140" t="s">
        <v>264</v>
      </c>
      <c r="B181" s="133" t="s">
        <v>1103</v>
      </c>
      <c r="C181" s="133" t="s">
        <v>52</v>
      </c>
      <c r="D181" s="209">
        <v>38477</v>
      </c>
      <c r="E181" s="242">
        <v>2721</v>
      </c>
      <c r="F181" s="143">
        <v>5</v>
      </c>
      <c r="G181" s="146">
        <v>623</v>
      </c>
      <c r="H181" s="133">
        <v>623</v>
      </c>
      <c r="I181" s="240">
        <v>145.5582</v>
      </c>
      <c r="J181" s="240">
        <v>97.907899999999998</v>
      </c>
      <c r="K181" s="240">
        <v>330.69630000000001</v>
      </c>
      <c r="L181" s="240">
        <v>214.57679999999999</v>
      </c>
      <c r="M181" s="249">
        <v>5257.7922606800003</v>
      </c>
      <c r="N181" s="134"/>
      <c r="O181" s="134"/>
      <c r="P181" s="141"/>
      <c r="Q181" s="155">
        <v>8125</v>
      </c>
      <c r="R181" s="133">
        <v>150</v>
      </c>
      <c r="S181" s="134">
        <v>16</v>
      </c>
      <c r="T181" s="134">
        <v>7</v>
      </c>
      <c r="U181" s="134">
        <f t="shared" si="6"/>
        <v>23</v>
      </c>
      <c r="V181" s="134" t="s">
        <v>94</v>
      </c>
      <c r="W181" s="134" t="s">
        <v>64</v>
      </c>
      <c r="X181" s="134" t="s">
        <v>54</v>
      </c>
      <c r="Y181" s="134" t="s">
        <v>65</v>
      </c>
      <c r="Z181" s="134">
        <v>52.5</v>
      </c>
      <c r="AA181" s="144"/>
      <c r="AB181" s="144">
        <v>12.5</v>
      </c>
      <c r="AC181" s="147" t="s">
        <v>256</v>
      </c>
      <c r="AD181" s="243" t="s">
        <v>265</v>
      </c>
      <c r="AE181" s="146" t="s">
        <v>258</v>
      </c>
      <c r="AF181" s="134" t="s">
        <v>259</v>
      </c>
      <c r="AG181" s="159" t="s">
        <v>40</v>
      </c>
    </row>
    <row r="182" spans="1:33" s="122" customFormat="1" ht="39" customHeight="1" x14ac:dyDescent="0.25">
      <c r="A182" s="140" t="s">
        <v>264</v>
      </c>
      <c r="B182" s="133" t="s">
        <v>1103</v>
      </c>
      <c r="C182" s="133" t="s">
        <v>52</v>
      </c>
      <c r="D182" s="209">
        <v>38477</v>
      </c>
      <c r="E182" s="242">
        <v>2721</v>
      </c>
      <c r="F182" s="143">
        <v>5</v>
      </c>
      <c r="G182" s="146">
        <v>623</v>
      </c>
      <c r="H182" s="133">
        <v>623</v>
      </c>
      <c r="I182" s="240">
        <v>145.5582</v>
      </c>
      <c r="J182" s="240">
        <v>97.907899999999998</v>
      </c>
      <c r="K182" s="240">
        <v>330.69630000000001</v>
      </c>
      <c r="L182" s="240">
        <v>214.57679999999999</v>
      </c>
      <c r="M182" s="249">
        <v>5257.7922606800003</v>
      </c>
      <c r="N182" s="134"/>
      <c r="O182" s="134"/>
      <c r="P182" s="141"/>
      <c r="Q182" s="155">
        <v>8300</v>
      </c>
      <c r="R182" s="133">
        <v>150</v>
      </c>
      <c r="S182" s="134">
        <v>16</v>
      </c>
      <c r="T182" s="134">
        <v>7</v>
      </c>
      <c r="U182" s="134">
        <f t="shared" si="6"/>
        <v>23</v>
      </c>
      <c r="V182" s="134" t="s">
        <v>94</v>
      </c>
      <c r="W182" s="134" t="s">
        <v>64</v>
      </c>
      <c r="X182" s="134" t="s">
        <v>54</v>
      </c>
      <c r="Y182" s="134" t="s">
        <v>65</v>
      </c>
      <c r="Z182" s="134">
        <v>52.5</v>
      </c>
      <c r="AA182" s="144"/>
      <c r="AB182" s="144">
        <v>12.5</v>
      </c>
      <c r="AC182" s="147" t="s">
        <v>256</v>
      </c>
      <c r="AD182" s="243" t="s">
        <v>265</v>
      </c>
      <c r="AE182" s="146" t="s">
        <v>258</v>
      </c>
      <c r="AF182" s="134" t="s">
        <v>259</v>
      </c>
      <c r="AG182" s="159"/>
    </row>
    <row r="183" spans="1:33" s="122" customFormat="1" ht="39" customHeight="1" x14ac:dyDescent="0.25">
      <c r="A183" s="140" t="s">
        <v>1929</v>
      </c>
      <c r="B183" s="133" t="s">
        <v>1102</v>
      </c>
      <c r="C183" s="133" t="s">
        <v>86</v>
      </c>
      <c r="D183" s="244" t="s">
        <v>1927</v>
      </c>
      <c r="E183" s="242"/>
      <c r="F183" s="143"/>
      <c r="G183" s="146">
        <v>1336</v>
      </c>
      <c r="H183" s="133">
        <v>1336</v>
      </c>
      <c r="I183" s="240"/>
      <c r="J183" s="240">
        <v>66</v>
      </c>
      <c r="K183" s="240"/>
      <c r="L183" s="240"/>
      <c r="M183" s="249"/>
      <c r="N183" s="134"/>
      <c r="O183" s="134"/>
      <c r="P183" s="141"/>
      <c r="Q183" s="155" t="s">
        <v>1928</v>
      </c>
      <c r="R183" s="133" t="s">
        <v>87</v>
      </c>
      <c r="S183" s="134"/>
      <c r="T183" s="134"/>
      <c r="U183" s="134"/>
      <c r="V183" s="134"/>
      <c r="W183" s="134"/>
      <c r="X183" s="134"/>
      <c r="Y183" s="134"/>
      <c r="Z183" s="134"/>
      <c r="AA183" s="144"/>
      <c r="AB183" s="144"/>
      <c r="AC183" s="147"/>
      <c r="AD183" s="243"/>
      <c r="AE183" s="146" t="s">
        <v>2137</v>
      </c>
      <c r="AF183" s="134" t="s">
        <v>2138</v>
      </c>
      <c r="AG183" s="159" t="s">
        <v>1926</v>
      </c>
    </row>
    <row r="184" spans="1:33" s="122" customFormat="1" ht="39" customHeight="1" x14ac:dyDescent="0.25">
      <c r="A184" s="140" t="s">
        <v>276</v>
      </c>
      <c r="B184" s="133" t="s">
        <v>1103</v>
      </c>
      <c r="C184" s="133" t="s">
        <v>86</v>
      </c>
      <c r="D184" s="244">
        <v>41112</v>
      </c>
      <c r="E184" s="242">
        <v>2740</v>
      </c>
      <c r="F184" s="142" t="s">
        <v>165</v>
      </c>
      <c r="G184" s="146">
        <v>510</v>
      </c>
      <c r="H184" s="133">
        <v>510</v>
      </c>
      <c r="I184" s="144"/>
      <c r="J184" s="133">
        <v>97</v>
      </c>
      <c r="K184" s="144"/>
      <c r="L184" s="144"/>
      <c r="M184" s="144"/>
      <c r="N184" s="144"/>
      <c r="O184" s="144"/>
      <c r="P184" s="147"/>
      <c r="Q184" s="155">
        <v>8128</v>
      </c>
      <c r="R184" s="134">
        <v>123</v>
      </c>
      <c r="S184" s="133">
        <v>11.2</v>
      </c>
      <c r="T184" s="134">
        <v>6.5</v>
      </c>
      <c r="U184" s="134">
        <v>17.7</v>
      </c>
      <c r="V184" s="133" t="s">
        <v>94</v>
      </c>
      <c r="W184" s="134" t="s">
        <v>64</v>
      </c>
      <c r="X184" s="133" t="s">
        <v>54</v>
      </c>
      <c r="Y184" s="133" t="s">
        <v>277</v>
      </c>
      <c r="Z184" s="133" t="s">
        <v>278</v>
      </c>
      <c r="AA184" s="144"/>
      <c r="AB184" s="144"/>
      <c r="AC184" s="147"/>
      <c r="AD184" s="243" t="s">
        <v>167</v>
      </c>
      <c r="AE184" s="146" t="s">
        <v>91</v>
      </c>
      <c r="AF184" s="133" t="s">
        <v>92</v>
      </c>
      <c r="AG184" s="255" t="s">
        <v>1052</v>
      </c>
    </row>
    <row r="185" spans="1:33" s="122" customFormat="1" ht="39" customHeight="1" x14ac:dyDescent="0.25">
      <c r="A185" s="140" t="s">
        <v>276</v>
      </c>
      <c r="B185" s="133" t="s">
        <v>1103</v>
      </c>
      <c r="C185" s="133" t="s">
        <v>86</v>
      </c>
      <c r="D185" s="244">
        <v>41112</v>
      </c>
      <c r="E185" s="242">
        <v>2740</v>
      </c>
      <c r="F185" s="142" t="s">
        <v>165</v>
      </c>
      <c r="G185" s="146">
        <v>510</v>
      </c>
      <c r="H185" s="133">
        <v>510</v>
      </c>
      <c r="I185" s="144"/>
      <c r="J185" s="133">
        <v>97</v>
      </c>
      <c r="K185" s="144"/>
      <c r="L185" s="144"/>
      <c r="M185" s="144"/>
      <c r="N185" s="144"/>
      <c r="O185" s="144"/>
      <c r="P185" s="147"/>
      <c r="Q185" s="155">
        <v>8320</v>
      </c>
      <c r="R185" s="134">
        <v>123</v>
      </c>
      <c r="S185" s="133">
        <v>11.2</v>
      </c>
      <c r="T185" s="134">
        <v>6.5</v>
      </c>
      <c r="U185" s="134">
        <v>17.7</v>
      </c>
      <c r="V185" s="133" t="s">
        <v>94</v>
      </c>
      <c r="W185" s="134" t="s">
        <v>64</v>
      </c>
      <c r="X185" s="133" t="s">
        <v>54</v>
      </c>
      <c r="Y185" s="133" t="s">
        <v>277</v>
      </c>
      <c r="Z185" s="133" t="s">
        <v>278</v>
      </c>
      <c r="AA185" s="144"/>
      <c r="AB185" s="144"/>
      <c r="AC185" s="147"/>
      <c r="AD185" s="243" t="s">
        <v>167</v>
      </c>
      <c r="AE185" s="146" t="s">
        <v>91</v>
      </c>
      <c r="AF185" s="133" t="s">
        <v>92</v>
      </c>
      <c r="AG185" s="255" t="s">
        <v>1052</v>
      </c>
    </row>
    <row r="186" spans="1:33" s="122" customFormat="1" ht="39" customHeight="1" x14ac:dyDescent="0.25">
      <c r="A186" s="855" t="s">
        <v>3115</v>
      </c>
      <c r="B186" s="837" t="s">
        <v>1102</v>
      </c>
      <c r="C186" s="837" t="s">
        <v>111</v>
      </c>
      <c r="D186" s="856">
        <v>2016</v>
      </c>
      <c r="E186" s="903" t="s">
        <v>3114</v>
      </c>
      <c r="F186" s="901"/>
      <c r="G186" s="859">
        <v>580</v>
      </c>
      <c r="H186" s="837">
        <v>580</v>
      </c>
      <c r="I186" s="866"/>
      <c r="J186" s="837">
        <v>97.73</v>
      </c>
      <c r="K186" s="866"/>
      <c r="L186" s="866"/>
      <c r="M186" s="866"/>
      <c r="N186" s="866"/>
      <c r="O186" s="866"/>
      <c r="P186" s="867"/>
      <c r="Q186" s="864">
        <v>8200</v>
      </c>
      <c r="R186" s="862">
        <v>130</v>
      </c>
      <c r="S186" s="837"/>
      <c r="T186" s="862"/>
      <c r="U186" s="862"/>
      <c r="V186" s="837"/>
      <c r="W186" s="862"/>
      <c r="X186" s="837"/>
      <c r="Y186" s="837"/>
      <c r="Z186" s="837"/>
      <c r="AA186" s="866"/>
      <c r="AB186" s="866"/>
      <c r="AC186" s="867"/>
      <c r="AD186" s="868"/>
      <c r="AE186" s="905" t="s">
        <v>1437</v>
      </c>
      <c r="AF186" s="837" t="s">
        <v>60</v>
      </c>
      <c r="AG186" s="902" t="s">
        <v>3116</v>
      </c>
    </row>
    <row r="187" spans="1:33" s="120" customFormat="1" ht="39" customHeight="1" x14ac:dyDescent="0.25">
      <c r="A187" s="140" t="s">
        <v>2099</v>
      </c>
      <c r="B187" s="133" t="s">
        <v>1103</v>
      </c>
      <c r="C187" s="133"/>
      <c r="D187" s="244">
        <v>41759</v>
      </c>
      <c r="E187" s="242">
        <v>2765</v>
      </c>
      <c r="F187" s="239"/>
      <c r="G187" s="146">
        <f>7135-6371</f>
        <v>764</v>
      </c>
      <c r="H187" s="133">
        <f>7118.6-6371</f>
        <v>747.60000000000036</v>
      </c>
      <c r="I187" s="240"/>
      <c r="J187" s="240">
        <v>98.4</v>
      </c>
      <c r="K187" s="240"/>
      <c r="L187" s="240"/>
      <c r="M187" s="249"/>
      <c r="N187" s="145"/>
      <c r="O187" s="145"/>
      <c r="P187" s="241"/>
      <c r="Q187" s="155">
        <v>8150</v>
      </c>
      <c r="R187" s="133">
        <v>250</v>
      </c>
      <c r="S187" s="134"/>
      <c r="T187" s="265"/>
      <c r="U187" s="134"/>
      <c r="V187" s="133"/>
      <c r="W187" s="134"/>
      <c r="X187" s="133"/>
      <c r="Y187" s="134"/>
      <c r="Z187" s="134"/>
      <c r="AA187" s="144"/>
      <c r="AB187" s="144"/>
      <c r="AC187" s="147"/>
      <c r="AD187" s="243"/>
      <c r="AE187" s="904" t="s">
        <v>1437</v>
      </c>
      <c r="AF187" s="133" t="s">
        <v>60</v>
      </c>
      <c r="AG187" s="159" t="s">
        <v>2100</v>
      </c>
    </row>
    <row r="188" spans="1:33" s="120" customFormat="1" ht="39" customHeight="1" x14ac:dyDescent="0.25">
      <c r="A188" s="140" t="s">
        <v>2101</v>
      </c>
      <c r="B188" s="730" t="s">
        <v>1103</v>
      </c>
      <c r="C188" s="730" t="s">
        <v>52</v>
      </c>
      <c r="D188" s="704">
        <v>41809</v>
      </c>
      <c r="E188" s="242">
        <v>2732</v>
      </c>
      <c r="F188" s="239"/>
      <c r="G188" s="146">
        <v>630</v>
      </c>
      <c r="H188" s="133">
        <v>630</v>
      </c>
      <c r="I188" s="240"/>
      <c r="J188" s="240">
        <v>97.88</v>
      </c>
      <c r="K188" s="240"/>
      <c r="L188" s="240"/>
      <c r="M188" s="249"/>
      <c r="N188" s="145"/>
      <c r="O188" s="145"/>
      <c r="P188" s="241"/>
      <c r="Q188" s="155">
        <f>8071+(R188/2)</f>
        <v>8199.5</v>
      </c>
      <c r="R188" s="133">
        <f>8328-8071</f>
        <v>257</v>
      </c>
      <c r="S188" s="134"/>
      <c r="T188" s="265"/>
      <c r="U188" s="134"/>
      <c r="V188" s="133"/>
      <c r="W188" s="134"/>
      <c r="X188" s="133"/>
      <c r="Y188" s="134"/>
      <c r="Z188" s="134"/>
      <c r="AA188" s="144"/>
      <c r="AB188" s="144"/>
      <c r="AC188" s="147"/>
      <c r="AD188" s="243"/>
      <c r="AE188" s="904" t="s">
        <v>1437</v>
      </c>
      <c r="AF188" s="133" t="s">
        <v>60</v>
      </c>
      <c r="AG188" s="705" t="s">
        <v>3027</v>
      </c>
    </row>
    <row r="189" spans="1:33" s="120" customFormat="1" ht="39" customHeight="1" x14ac:dyDescent="0.25">
      <c r="A189" s="140" t="s">
        <v>2101</v>
      </c>
      <c r="B189" s="730" t="s">
        <v>1103</v>
      </c>
      <c r="C189" s="730" t="s">
        <v>52</v>
      </c>
      <c r="D189" s="704">
        <v>41809</v>
      </c>
      <c r="E189" s="242">
        <v>2732</v>
      </c>
      <c r="F189" s="239"/>
      <c r="G189" s="146">
        <v>630</v>
      </c>
      <c r="H189" s="133">
        <v>630</v>
      </c>
      <c r="I189" s="240"/>
      <c r="J189" s="240">
        <v>97.88</v>
      </c>
      <c r="K189" s="240"/>
      <c r="L189" s="240"/>
      <c r="M189" s="249"/>
      <c r="N189" s="145"/>
      <c r="O189" s="145"/>
      <c r="P189" s="241"/>
      <c r="Q189" s="155">
        <f>8142+(R189/2)</f>
        <v>8200</v>
      </c>
      <c r="R189" s="133">
        <f>8258-8142</f>
        <v>116</v>
      </c>
      <c r="S189" s="134"/>
      <c r="T189" s="265"/>
      <c r="U189" s="134"/>
      <c r="V189" s="133"/>
      <c r="W189" s="134"/>
      <c r="X189" s="133"/>
      <c r="Y189" s="134"/>
      <c r="Z189" s="134"/>
      <c r="AA189" s="144"/>
      <c r="AB189" s="144"/>
      <c r="AC189" s="147"/>
      <c r="AD189" s="243"/>
      <c r="AE189" s="904" t="s">
        <v>1437</v>
      </c>
      <c r="AF189" s="133" t="s">
        <v>60</v>
      </c>
      <c r="AG189" s="705" t="s">
        <v>3027</v>
      </c>
    </row>
    <row r="190" spans="1:33" s="120" customFormat="1" ht="39" customHeight="1" x14ac:dyDescent="0.25">
      <c r="A190" s="140" t="s">
        <v>281</v>
      </c>
      <c r="B190" s="258" t="s">
        <v>1103</v>
      </c>
      <c r="C190" s="133" t="s">
        <v>52</v>
      </c>
      <c r="D190" s="209">
        <v>36306</v>
      </c>
      <c r="E190" s="242">
        <v>2645</v>
      </c>
      <c r="F190" s="143">
        <v>3</v>
      </c>
      <c r="G190" s="146">
        <v>730</v>
      </c>
      <c r="H190" s="133">
        <v>709</v>
      </c>
      <c r="I190" s="240">
        <v>289.92090000000002</v>
      </c>
      <c r="J190" s="240">
        <v>98.502600000000001</v>
      </c>
      <c r="K190" s="240">
        <v>185.82419999999999</v>
      </c>
      <c r="L190" s="240">
        <v>70.059899999999999</v>
      </c>
      <c r="M190" s="249"/>
      <c r="N190" s="134" t="s">
        <v>40</v>
      </c>
      <c r="O190" s="134"/>
      <c r="P190" s="147"/>
      <c r="Q190" s="155">
        <v>8127</v>
      </c>
      <c r="R190" s="133">
        <v>4</v>
      </c>
      <c r="S190" s="134"/>
      <c r="T190" s="133"/>
      <c r="U190" s="134"/>
      <c r="V190" s="134" t="s">
        <v>40</v>
      </c>
      <c r="W190" s="134"/>
      <c r="X190" s="134" t="s">
        <v>54</v>
      </c>
      <c r="Y190" s="134" t="s">
        <v>65</v>
      </c>
      <c r="Z190" s="134" t="s">
        <v>40</v>
      </c>
      <c r="AA190" s="144"/>
      <c r="AB190" s="134"/>
      <c r="AC190" s="141"/>
      <c r="AD190" s="339" t="s">
        <v>273</v>
      </c>
      <c r="AE190" s="146" t="s">
        <v>274</v>
      </c>
      <c r="AF190" s="134" t="s">
        <v>275</v>
      </c>
      <c r="AG190" s="159"/>
    </row>
    <row r="191" spans="1:33" s="120" customFormat="1" ht="39" customHeight="1" x14ac:dyDescent="0.25">
      <c r="A191" s="140" t="s">
        <v>285</v>
      </c>
      <c r="B191" s="258" t="s">
        <v>1103</v>
      </c>
      <c r="C191" s="133" t="s">
        <v>52</v>
      </c>
      <c r="D191" s="244">
        <v>38927</v>
      </c>
      <c r="E191" s="242">
        <v>2607</v>
      </c>
      <c r="F191" s="143"/>
      <c r="G191" s="146">
        <v>710</v>
      </c>
      <c r="H191" s="133">
        <v>673</v>
      </c>
      <c r="I191" s="240">
        <v>45.26</v>
      </c>
      <c r="J191" s="240">
        <v>98.13</v>
      </c>
      <c r="K191" s="240">
        <v>172.16</v>
      </c>
      <c r="L191" s="240">
        <v>338.03</v>
      </c>
      <c r="M191" s="249">
        <v>6274.0003800000004</v>
      </c>
      <c r="N191" s="300">
        <v>0.4513888888888889</v>
      </c>
      <c r="O191" s="134">
        <v>28</v>
      </c>
      <c r="P191" s="147">
        <v>164.02</v>
      </c>
      <c r="Q191" s="155">
        <v>8205</v>
      </c>
      <c r="R191" s="133">
        <v>320</v>
      </c>
      <c r="S191" s="134">
        <v>0.4</v>
      </c>
      <c r="T191" s="134">
        <v>23</v>
      </c>
      <c r="U191" s="134">
        <v>23.4</v>
      </c>
      <c r="V191" s="134"/>
      <c r="W191" s="134" t="s">
        <v>64</v>
      </c>
      <c r="X191" s="134" t="s">
        <v>54</v>
      </c>
      <c r="Y191" s="134" t="s">
        <v>286</v>
      </c>
      <c r="Z191" s="134"/>
      <c r="AA191" s="144"/>
      <c r="AB191" s="134"/>
      <c r="AC191" s="141"/>
      <c r="AD191" s="243" t="s">
        <v>287</v>
      </c>
      <c r="AE191" s="146" t="s">
        <v>274</v>
      </c>
      <c r="AF191" s="134" t="s">
        <v>288</v>
      </c>
      <c r="AG191" s="159"/>
    </row>
    <row r="192" spans="1:33" s="120" customFormat="1" ht="39" customHeight="1" x14ac:dyDescent="0.25">
      <c r="A192" s="140" t="s">
        <v>289</v>
      </c>
      <c r="B192" s="258" t="s">
        <v>1103</v>
      </c>
      <c r="C192" s="133"/>
      <c r="D192" s="244">
        <v>41047</v>
      </c>
      <c r="E192" s="242">
        <v>2645</v>
      </c>
      <c r="F192" s="143"/>
      <c r="G192" s="146">
        <v>685</v>
      </c>
      <c r="H192" s="133">
        <v>685</v>
      </c>
      <c r="I192" s="240"/>
      <c r="J192" s="240">
        <v>98.1</v>
      </c>
      <c r="K192" s="240"/>
      <c r="L192" s="240"/>
      <c r="M192" s="249"/>
      <c r="N192" s="300"/>
      <c r="O192" s="134"/>
      <c r="P192" s="147"/>
      <c r="Q192" s="155">
        <v>8185</v>
      </c>
      <c r="R192" s="133">
        <v>320</v>
      </c>
      <c r="S192" s="134">
        <v>8</v>
      </c>
      <c r="T192" s="134">
        <v>21</v>
      </c>
      <c r="U192" s="134">
        <v>29</v>
      </c>
      <c r="V192" s="134"/>
      <c r="W192" s="134"/>
      <c r="X192" s="134"/>
      <c r="Y192" s="134"/>
      <c r="Z192" s="134"/>
      <c r="AA192" s="144"/>
      <c r="AB192" s="134"/>
      <c r="AC192" s="141"/>
      <c r="AD192" s="243"/>
      <c r="AE192" s="146" t="s">
        <v>274</v>
      </c>
      <c r="AF192" s="133" t="s">
        <v>60</v>
      </c>
      <c r="AG192" s="159" t="s">
        <v>1010</v>
      </c>
    </row>
    <row r="193" spans="1:33" s="120" customFormat="1" ht="39" customHeight="1" x14ac:dyDescent="0.25">
      <c r="A193" s="140" t="s">
        <v>289</v>
      </c>
      <c r="B193" s="258" t="s">
        <v>1103</v>
      </c>
      <c r="C193" s="133"/>
      <c r="D193" s="244">
        <v>41047</v>
      </c>
      <c r="E193" s="242">
        <v>2645</v>
      </c>
      <c r="F193" s="143"/>
      <c r="G193" s="146">
        <v>685</v>
      </c>
      <c r="H193" s="133">
        <v>685</v>
      </c>
      <c r="I193" s="240"/>
      <c r="J193" s="240">
        <v>98.1</v>
      </c>
      <c r="K193" s="240"/>
      <c r="L193" s="240"/>
      <c r="M193" s="249"/>
      <c r="N193" s="300"/>
      <c r="O193" s="134"/>
      <c r="P193" s="147"/>
      <c r="Q193" s="155">
        <v>8205</v>
      </c>
      <c r="R193" s="133">
        <v>320</v>
      </c>
      <c r="S193" s="134">
        <v>8</v>
      </c>
      <c r="T193" s="134">
        <v>21</v>
      </c>
      <c r="U193" s="134">
        <v>29</v>
      </c>
      <c r="V193" s="134"/>
      <c r="W193" s="134"/>
      <c r="X193" s="134"/>
      <c r="Y193" s="134"/>
      <c r="Z193" s="134"/>
      <c r="AA193" s="144"/>
      <c r="AB193" s="134"/>
      <c r="AC193" s="141"/>
      <c r="AD193" s="243"/>
      <c r="AE193" s="146" t="s">
        <v>274</v>
      </c>
      <c r="AF193" s="287" t="s">
        <v>60</v>
      </c>
      <c r="AG193" s="159" t="s">
        <v>1010</v>
      </c>
    </row>
    <row r="194" spans="1:33" s="127" customFormat="1" ht="39" customHeight="1" x14ac:dyDescent="0.25">
      <c r="A194" s="140" t="s">
        <v>289</v>
      </c>
      <c r="B194" s="258" t="s">
        <v>1103</v>
      </c>
      <c r="C194" s="133"/>
      <c r="D194" s="244">
        <v>41047</v>
      </c>
      <c r="E194" s="242">
        <v>2645</v>
      </c>
      <c r="F194" s="143"/>
      <c r="G194" s="146">
        <v>685</v>
      </c>
      <c r="H194" s="133">
        <v>685</v>
      </c>
      <c r="I194" s="240"/>
      <c r="J194" s="240">
        <v>98.1</v>
      </c>
      <c r="K194" s="240"/>
      <c r="L194" s="240"/>
      <c r="M194" s="249"/>
      <c r="N194" s="300"/>
      <c r="O194" s="134"/>
      <c r="P194" s="147"/>
      <c r="Q194" s="155">
        <v>8225</v>
      </c>
      <c r="R194" s="133">
        <v>320</v>
      </c>
      <c r="S194" s="134">
        <v>8</v>
      </c>
      <c r="T194" s="134">
        <v>21</v>
      </c>
      <c r="U194" s="134">
        <v>29</v>
      </c>
      <c r="V194" s="134"/>
      <c r="W194" s="134"/>
      <c r="X194" s="134"/>
      <c r="Y194" s="134"/>
      <c r="Z194" s="134"/>
      <c r="AA194" s="144"/>
      <c r="AB194" s="134"/>
      <c r="AC194" s="141"/>
      <c r="AD194" s="243"/>
      <c r="AE194" s="146" t="s">
        <v>274</v>
      </c>
      <c r="AF194" s="287" t="s">
        <v>60</v>
      </c>
      <c r="AG194" s="159" t="s">
        <v>1010</v>
      </c>
    </row>
    <row r="195" spans="1:33" s="127" customFormat="1" ht="39" customHeight="1" x14ac:dyDescent="0.25">
      <c r="A195" s="140" t="s">
        <v>1011</v>
      </c>
      <c r="B195" s="809" t="s">
        <v>1103</v>
      </c>
      <c r="C195" s="730" t="s">
        <v>52</v>
      </c>
      <c r="D195" s="704">
        <v>42086</v>
      </c>
      <c r="E195" s="242">
        <v>2752</v>
      </c>
      <c r="F195" s="143"/>
      <c r="G195" s="776">
        <v>528</v>
      </c>
      <c r="H195" s="730">
        <v>528</v>
      </c>
      <c r="I195" s="240"/>
      <c r="J195" s="790">
        <v>97.5</v>
      </c>
      <c r="K195" s="240"/>
      <c r="L195" s="240"/>
      <c r="M195" s="249"/>
      <c r="N195" s="300"/>
      <c r="O195" s="134"/>
      <c r="P195" s="147"/>
      <c r="Q195" s="155">
        <v>8185</v>
      </c>
      <c r="R195" s="133">
        <v>320</v>
      </c>
      <c r="S195" s="134">
        <v>8</v>
      </c>
      <c r="T195" s="134">
        <v>21</v>
      </c>
      <c r="U195" s="134">
        <v>29</v>
      </c>
      <c r="V195" s="134"/>
      <c r="W195" s="134"/>
      <c r="X195" s="134"/>
      <c r="Y195" s="134"/>
      <c r="Z195" s="134"/>
      <c r="AA195" s="144"/>
      <c r="AB195" s="134"/>
      <c r="AC195" s="141"/>
      <c r="AD195" s="243"/>
      <c r="AE195" s="146" t="s">
        <v>274</v>
      </c>
      <c r="AF195" s="789" t="s">
        <v>2247</v>
      </c>
      <c r="AG195" s="705" t="s">
        <v>2246</v>
      </c>
    </row>
    <row r="196" spans="1:33" s="127" customFormat="1" ht="39" customHeight="1" x14ac:dyDescent="0.25">
      <c r="A196" s="140" t="s">
        <v>1011</v>
      </c>
      <c r="B196" s="809" t="s">
        <v>1103</v>
      </c>
      <c r="C196" s="730" t="s">
        <v>52</v>
      </c>
      <c r="D196" s="704">
        <v>42086</v>
      </c>
      <c r="E196" s="242">
        <v>2752</v>
      </c>
      <c r="F196" s="143"/>
      <c r="G196" s="776">
        <v>528</v>
      </c>
      <c r="H196" s="730">
        <v>528</v>
      </c>
      <c r="I196" s="240"/>
      <c r="J196" s="790">
        <v>97.5</v>
      </c>
      <c r="K196" s="240"/>
      <c r="L196" s="240"/>
      <c r="M196" s="249"/>
      <c r="N196" s="300"/>
      <c r="O196" s="134"/>
      <c r="P196" s="147"/>
      <c r="Q196" s="155">
        <v>8205</v>
      </c>
      <c r="R196" s="133">
        <v>320</v>
      </c>
      <c r="S196" s="134">
        <v>8</v>
      </c>
      <c r="T196" s="134">
        <v>21</v>
      </c>
      <c r="U196" s="134">
        <v>29</v>
      </c>
      <c r="V196" s="134"/>
      <c r="W196" s="134"/>
      <c r="X196" s="134"/>
      <c r="Y196" s="134"/>
      <c r="Z196" s="134"/>
      <c r="AA196" s="144"/>
      <c r="AB196" s="134"/>
      <c r="AC196" s="141"/>
      <c r="AD196" s="243"/>
      <c r="AE196" s="146" t="s">
        <v>274</v>
      </c>
      <c r="AF196" s="789" t="s">
        <v>2247</v>
      </c>
      <c r="AG196" s="705" t="s">
        <v>2246</v>
      </c>
    </row>
    <row r="197" spans="1:33" s="122" customFormat="1" ht="39" customHeight="1" x14ac:dyDescent="0.25">
      <c r="A197" s="140" t="s">
        <v>1011</v>
      </c>
      <c r="B197" s="809" t="s">
        <v>1103</v>
      </c>
      <c r="C197" s="730" t="s">
        <v>52</v>
      </c>
      <c r="D197" s="704">
        <v>42086</v>
      </c>
      <c r="E197" s="242">
        <v>2752</v>
      </c>
      <c r="F197" s="143"/>
      <c r="G197" s="776">
        <v>528</v>
      </c>
      <c r="H197" s="730">
        <v>528</v>
      </c>
      <c r="I197" s="240"/>
      <c r="J197" s="790">
        <v>97.5</v>
      </c>
      <c r="K197" s="240"/>
      <c r="L197" s="240"/>
      <c r="M197" s="249"/>
      <c r="N197" s="300"/>
      <c r="O197" s="134"/>
      <c r="P197" s="147"/>
      <c r="Q197" s="155">
        <v>8225</v>
      </c>
      <c r="R197" s="133">
        <v>320</v>
      </c>
      <c r="S197" s="134">
        <v>8</v>
      </c>
      <c r="T197" s="134">
        <v>21</v>
      </c>
      <c r="U197" s="134">
        <v>29</v>
      </c>
      <c r="V197" s="134"/>
      <c r="W197" s="134"/>
      <c r="X197" s="134"/>
      <c r="Y197" s="134"/>
      <c r="Z197" s="134"/>
      <c r="AA197" s="144"/>
      <c r="AB197" s="134"/>
      <c r="AC197" s="141"/>
      <c r="AD197" s="243"/>
      <c r="AE197" s="146" t="s">
        <v>274</v>
      </c>
      <c r="AF197" s="789" t="s">
        <v>2247</v>
      </c>
      <c r="AG197" s="705" t="s">
        <v>2246</v>
      </c>
    </row>
    <row r="198" spans="1:33" s="122" customFormat="1" ht="39" customHeight="1" x14ac:dyDescent="0.25">
      <c r="A198" s="140" t="s">
        <v>290</v>
      </c>
      <c r="B198" s="258" t="s">
        <v>1103</v>
      </c>
      <c r="C198" s="133" t="s">
        <v>86</v>
      </c>
      <c r="D198" s="244">
        <v>41508</v>
      </c>
      <c r="E198" s="242">
        <v>2700</v>
      </c>
      <c r="F198" s="143"/>
      <c r="G198" s="146">
        <v>550</v>
      </c>
      <c r="H198" s="133">
        <v>550</v>
      </c>
      <c r="I198" s="240"/>
      <c r="J198" s="240">
        <v>97.6</v>
      </c>
      <c r="K198" s="240"/>
      <c r="L198" s="240"/>
      <c r="M198" s="249"/>
      <c r="N198" s="300"/>
      <c r="O198" s="134"/>
      <c r="P198" s="147"/>
      <c r="Q198" s="155">
        <v>8130</v>
      </c>
      <c r="R198" s="133">
        <v>155</v>
      </c>
      <c r="S198" s="134">
        <v>18.600000000000001</v>
      </c>
      <c r="T198" s="134" t="s">
        <v>40</v>
      </c>
      <c r="U198" s="134" t="s">
        <v>40</v>
      </c>
      <c r="V198" s="134"/>
      <c r="W198" s="134"/>
      <c r="X198" s="134"/>
      <c r="Y198" s="134"/>
      <c r="Z198" s="134"/>
      <c r="AA198" s="144"/>
      <c r="AB198" s="134"/>
      <c r="AC198" s="141"/>
      <c r="AD198" s="243"/>
      <c r="AE198" s="146" t="s">
        <v>274</v>
      </c>
      <c r="AF198" s="133" t="s">
        <v>60</v>
      </c>
      <c r="AG198" s="159" t="s">
        <v>2122</v>
      </c>
    </row>
    <row r="199" spans="1:33" s="129" customFormat="1" ht="39" customHeight="1" x14ac:dyDescent="0.25">
      <c r="A199" s="140" t="s">
        <v>290</v>
      </c>
      <c r="B199" s="258" t="s">
        <v>1103</v>
      </c>
      <c r="C199" s="133" t="s">
        <v>86</v>
      </c>
      <c r="D199" s="244">
        <v>41508</v>
      </c>
      <c r="E199" s="242">
        <v>2700</v>
      </c>
      <c r="F199" s="143"/>
      <c r="G199" s="146">
        <v>550</v>
      </c>
      <c r="H199" s="133">
        <v>550</v>
      </c>
      <c r="I199" s="240"/>
      <c r="J199" s="240">
        <v>97.6</v>
      </c>
      <c r="K199" s="240"/>
      <c r="L199" s="240"/>
      <c r="M199" s="249"/>
      <c r="N199" s="300"/>
      <c r="O199" s="134"/>
      <c r="P199" s="147"/>
      <c r="Q199" s="155">
        <v>8260</v>
      </c>
      <c r="R199" s="133">
        <v>155</v>
      </c>
      <c r="S199" s="134">
        <v>18.600000000000001</v>
      </c>
      <c r="T199" s="134" t="s">
        <v>40</v>
      </c>
      <c r="U199" s="134" t="s">
        <v>40</v>
      </c>
      <c r="V199" s="134"/>
      <c r="W199" s="134"/>
      <c r="X199" s="134"/>
      <c r="Y199" s="134"/>
      <c r="Z199" s="134"/>
      <c r="AA199" s="144"/>
      <c r="AB199" s="134"/>
      <c r="AC199" s="141"/>
      <c r="AD199" s="243"/>
      <c r="AE199" s="146" t="s">
        <v>274</v>
      </c>
      <c r="AF199" s="133" t="s">
        <v>60</v>
      </c>
      <c r="AG199" s="159" t="s">
        <v>2122</v>
      </c>
    </row>
    <row r="200" spans="1:33" s="129" customFormat="1" ht="39" customHeight="1" x14ac:dyDescent="0.25">
      <c r="A200" s="855" t="s">
        <v>2047</v>
      </c>
      <c r="B200" s="869" t="s">
        <v>1103</v>
      </c>
      <c r="C200" s="837" t="s">
        <v>86</v>
      </c>
      <c r="D200" s="856">
        <v>39844</v>
      </c>
      <c r="E200" s="857">
        <v>2647</v>
      </c>
      <c r="F200" s="906"/>
      <c r="G200" s="859">
        <v>550</v>
      </c>
      <c r="H200" s="837">
        <v>550</v>
      </c>
      <c r="I200" s="860"/>
      <c r="J200" s="860">
        <v>85.5</v>
      </c>
      <c r="K200" s="860"/>
      <c r="L200" s="860"/>
      <c r="M200" s="890"/>
      <c r="N200" s="907"/>
      <c r="O200" s="862"/>
      <c r="P200" s="867"/>
      <c r="Q200" s="864">
        <v>8136</v>
      </c>
      <c r="R200" s="837">
        <v>15.7</v>
      </c>
      <c r="S200" s="862"/>
      <c r="T200" s="862"/>
      <c r="U200" s="862"/>
      <c r="V200" s="862"/>
      <c r="W200" s="862"/>
      <c r="X200" s="862"/>
      <c r="Y200" s="862"/>
      <c r="Z200" s="862"/>
      <c r="AA200" s="866"/>
      <c r="AB200" s="862"/>
      <c r="AC200" s="900"/>
      <c r="AD200" s="868"/>
      <c r="AE200" s="859" t="s">
        <v>91</v>
      </c>
      <c r="AF200" s="837"/>
      <c r="AG200" s="838" t="s">
        <v>3117</v>
      </c>
    </row>
    <row r="201" spans="1:33" s="129" customFormat="1" ht="39" customHeight="1" x14ac:dyDescent="0.25">
      <c r="A201" s="855" t="s">
        <v>2047</v>
      </c>
      <c r="B201" s="869" t="s">
        <v>1103</v>
      </c>
      <c r="C201" s="837" t="s">
        <v>86</v>
      </c>
      <c r="D201" s="856">
        <v>39844</v>
      </c>
      <c r="E201" s="857">
        <v>2647</v>
      </c>
      <c r="F201" s="906"/>
      <c r="G201" s="859">
        <v>550</v>
      </c>
      <c r="H201" s="837">
        <v>550</v>
      </c>
      <c r="I201" s="860"/>
      <c r="J201" s="860">
        <v>85.5</v>
      </c>
      <c r="K201" s="860"/>
      <c r="L201" s="860"/>
      <c r="M201" s="890"/>
      <c r="N201" s="907"/>
      <c r="O201" s="862"/>
      <c r="P201" s="867"/>
      <c r="Q201" s="864">
        <v>8328</v>
      </c>
      <c r="R201" s="837">
        <v>16.100000000000001</v>
      </c>
      <c r="S201" s="862"/>
      <c r="T201" s="862"/>
      <c r="U201" s="862"/>
      <c r="V201" s="862"/>
      <c r="W201" s="862"/>
      <c r="X201" s="862"/>
      <c r="Y201" s="862"/>
      <c r="Z201" s="862"/>
      <c r="AA201" s="866"/>
      <c r="AB201" s="862"/>
      <c r="AC201" s="900"/>
      <c r="AD201" s="868"/>
      <c r="AE201" s="859" t="s">
        <v>91</v>
      </c>
      <c r="AF201" s="837"/>
      <c r="AG201" s="838" t="s">
        <v>3117</v>
      </c>
    </row>
    <row r="202" spans="1:33" s="120" customFormat="1" ht="39" customHeight="1" x14ac:dyDescent="0.25">
      <c r="A202" s="140" t="s">
        <v>1055</v>
      </c>
      <c r="B202" s="133" t="s">
        <v>1103</v>
      </c>
      <c r="C202" s="133" t="s">
        <v>52</v>
      </c>
      <c r="D202" s="244">
        <v>41316</v>
      </c>
      <c r="E202" s="242">
        <v>2744</v>
      </c>
      <c r="F202" s="239">
        <v>7</v>
      </c>
      <c r="G202" s="146">
        <v>718</v>
      </c>
      <c r="H202" s="133">
        <v>701</v>
      </c>
      <c r="I202" s="240"/>
      <c r="J202" s="240">
        <v>98.2</v>
      </c>
      <c r="K202" s="240"/>
      <c r="L202" s="240"/>
      <c r="M202" s="249"/>
      <c r="N202" s="145">
        <v>0.91666666666666663</v>
      </c>
      <c r="O202" s="145"/>
      <c r="P202" s="241">
        <f>N202*360</f>
        <v>330</v>
      </c>
      <c r="Q202" s="155">
        <v>8212.5</v>
      </c>
      <c r="R202" s="133">
        <v>375</v>
      </c>
      <c r="S202" s="134">
        <v>15.9</v>
      </c>
      <c r="T202" s="133">
        <v>4.5</v>
      </c>
      <c r="U202" s="134">
        <f>S202+T202</f>
        <v>20.399999999999999</v>
      </c>
      <c r="V202" s="133" t="s">
        <v>53</v>
      </c>
      <c r="W202" s="134"/>
      <c r="X202" s="133" t="s">
        <v>54</v>
      </c>
      <c r="Y202" s="133" t="s">
        <v>65</v>
      </c>
      <c r="Z202" s="133">
        <f>187.5</f>
        <v>187.5</v>
      </c>
      <c r="AA202" s="144"/>
      <c r="AB202" s="134"/>
      <c r="AC202" s="141"/>
      <c r="AD202" s="243" t="s">
        <v>296</v>
      </c>
      <c r="AE202" s="257" t="s">
        <v>2133</v>
      </c>
      <c r="AF202" s="134" t="s">
        <v>82</v>
      </c>
      <c r="AG202" s="159" t="s">
        <v>1056</v>
      </c>
    </row>
    <row r="203" spans="1:33" s="120" customFormat="1" ht="39" customHeight="1" x14ac:dyDescent="0.25">
      <c r="A203" s="140" t="s">
        <v>293</v>
      </c>
      <c r="B203" s="133" t="s">
        <v>1103</v>
      </c>
      <c r="C203" s="133" t="s">
        <v>52</v>
      </c>
      <c r="D203" s="209">
        <v>36265</v>
      </c>
      <c r="E203" s="242">
        <v>2607</v>
      </c>
      <c r="F203" s="239">
        <v>4</v>
      </c>
      <c r="G203" s="146">
        <v>704</v>
      </c>
      <c r="H203" s="133">
        <v>701</v>
      </c>
      <c r="I203" s="240">
        <v>103.7186</v>
      </c>
      <c r="J203" s="240">
        <v>98.214399999999998</v>
      </c>
      <c r="K203" s="240">
        <v>124.1459</v>
      </c>
      <c r="L203" s="240">
        <v>256.41199999999998</v>
      </c>
      <c r="M203" s="249">
        <v>5054.7048029999996</v>
      </c>
      <c r="N203" s="145">
        <v>0.91666666666666663</v>
      </c>
      <c r="O203" s="145"/>
      <c r="P203" s="241">
        <f>N203*360</f>
        <v>330</v>
      </c>
      <c r="Q203" s="155">
        <v>8082.5</v>
      </c>
      <c r="R203" s="133">
        <v>75</v>
      </c>
      <c r="S203" s="134">
        <v>13</v>
      </c>
      <c r="T203" s="133">
        <v>8.1999999999999993</v>
      </c>
      <c r="U203" s="134">
        <f>S203+T203</f>
        <v>21.2</v>
      </c>
      <c r="V203" s="134" t="s">
        <v>40</v>
      </c>
      <c r="W203" s="134"/>
      <c r="X203" s="133" t="s">
        <v>54</v>
      </c>
      <c r="Y203" s="133" t="s">
        <v>65</v>
      </c>
      <c r="Z203" s="133">
        <v>75</v>
      </c>
      <c r="AA203" s="144"/>
      <c r="AB203" s="134"/>
      <c r="AC203" s="141"/>
      <c r="AD203" s="243" t="s">
        <v>294</v>
      </c>
      <c r="AE203" s="257" t="s">
        <v>2133</v>
      </c>
      <c r="AF203" s="134" t="s">
        <v>182</v>
      </c>
      <c r="AG203" s="159"/>
    </row>
    <row r="204" spans="1:33" s="120" customFormat="1" ht="39" customHeight="1" x14ac:dyDescent="0.25">
      <c r="A204" s="140" t="s">
        <v>293</v>
      </c>
      <c r="B204" s="133" t="s">
        <v>1103</v>
      </c>
      <c r="C204" s="133" t="s">
        <v>52</v>
      </c>
      <c r="D204" s="209">
        <v>36265</v>
      </c>
      <c r="E204" s="242">
        <v>2607</v>
      </c>
      <c r="F204" s="239">
        <v>4</v>
      </c>
      <c r="G204" s="146">
        <v>704</v>
      </c>
      <c r="H204" s="133">
        <v>701</v>
      </c>
      <c r="I204" s="240">
        <v>103.7186</v>
      </c>
      <c r="J204" s="240">
        <v>98.214399999999998</v>
      </c>
      <c r="K204" s="240">
        <v>124.1459</v>
      </c>
      <c r="L204" s="240">
        <v>256.41199999999998</v>
      </c>
      <c r="M204" s="249">
        <v>5054.7048029999996</v>
      </c>
      <c r="N204" s="145">
        <v>0.91666666666666663</v>
      </c>
      <c r="O204" s="145"/>
      <c r="P204" s="241">
        <f>N204*360</f>
        <v>330</v>
      </c>
      <c r="Q204" s="155">
        <v>8212.5</v>
      </c>
      <c r="R204" s="133">
        <v>75</v>
      </c>
      <c r="S204" s="134">
        <v>13</v>
      </c>
      <c r="T204" s="133">
        <v>8.1999999999999993</v>
      </c>
      <c r="U204" s="134">
        <f>S204+T204</f>
        <v>21.2</v>
      </c>
      <c r="V204" s="134" t="s">
        <v>40</v>
      </c>
      <c r="W204" s="134"/>
      <c r="X204" s="133" t="s">
        <v>54</v>
      </c>
      <c r="Y204" s="133" t="s">
        <v>65</v>
      </c>
      <c r="Z204" s="133">
        <v>75</v>
      </c>
      <c r="AA204" s="144"/>
      <c r="AB204" s="134"/>
      <c r="AC204" s="141"/>
      <c r="AD204" s="243" t="s">
        <v>294</v>
      </c>
      <c r="AE204" s="257" t="s">
        <v>2133</v>
      </c>
      <c r="AF204" s="134" t="s">
        <v>182</v>
      </c>
      <c r="AG204" s="159"/>
    </row>
    <row r="205" spans="1:33" s="120" customFormat="1" ht="39" customHeight="1" x14ac:dyDescent="0.25">
      <c r="A205" s="140" t="s">
        <v>293</v>
      </c>
      <c r="B205" s="133" t="s">
        <v>1103</v>
      </c>
      <c r="C205" s="133" t="s">
        <v>52</v>
      </c>
      <c r="D205" s="209">
        <v>36265</v>
      </c>
      <c r="E205" s="242">
        <v>2607</v>
      </c>
      <c r="F205" s="239">
        <v>4</v>
      </c>
      <c r="G205" s="146">
        <v>704</v>
      </c>
      <c r="H205" s="133">
        <v>701</v>
      </c>
      <c r="I205" s="240">
        <v>103.7186</v>
      </c>
      <c r="J205" s="240">
        <v>98.214399999999998</v>
      </c>
      <c r="K205" s="240">
        <v>124.1459</v>
      </c>
      <c r="L205" s="240">
        <v>256.41199999999998</v>
      </c>
      <c r="M205" s="249">
        <v>5054.7048029999996</v>
      </c>
      <c r="N205" s="145">
        <v>0.91666666666666663</v>
      </c>
      <c r="O205" s="145"/>
      <c r="P205" s="241">
        <f>N205*360</f>
        <v>330</v>
      </c>
      <c r="Q205" s="155">
        <v>8342.5</v>
      </c>
      <c r="R205" s="133">
        <v>75</v>
      </c>
      <c r="S205" s="134">
        <v>13</v>
      </c>
      <c r="T205" s="133">
        <v>8.1999999999999993</v>
      </c>
      <c r="U205" s="134">
        <f>S205+T205</f>
        <v>21.2</v>
      </c>
      <c r="V205" s="134" t="s">
        <v>40</v>
      </c>
      <c r="W205" s="134"/>
      <c r="X205" s="133" t="s">
        <v>54</v>
      </c>
      <c r="Y205" s="133" t="s">
        <v>65</v>
      </c>
      <c r="Z205" s="133">
        <v>75</v>
      </c>
      <c r="AA205" s="144"/>
      <c r="AB205" s="134"/>
      <c r="AC205" s="141"/>
      <c r="AD205" s="243" t="s">
        <v>294</v>
      </c>
      <c r="AE205" s="257" t="s">
        <v>2133</v>
      </c>
      <c r="AF205" s="134" t="s">
        <v>182</v>
      </c>
      <c r="AG205" s="159"/>
    </row>
    <row r="206" spans="1:33" s="120" customFormat="1" ht="39" customHeight="1" x14ac:dyDescent="0.25">
      <c r="A206" s="855" t="s">
        <v>3119</v>
      </c>
      <c r="B206" s="837" t="s">
        <v>1102</v>
      </c>
      <c r="C206" s="837"/>
      <c r="D206" s="856" t="s">
        <v>179</v>
      </c>
      <c r="E206" s="857" t="s">
        <v>3120</v>
      </c>
      <c r="F206" s="858"/>
      <c r="G206" s="859">
        <v>635</v>
      </c>
      <c r="H206" s="837">
        <v>635</v>
      </c>
      <c r="I206" s="860"/>
      <c r="J206" s="860">
        <v>97.8</v>
      </c>
      <c r="K206" s="860"/>
      <c r="L206" s="860"/>
      <c r="M206" s="890"/>
      <c r="N206" s="861"/>
      <c r="O206" s="861"/>
      <c r="P206" s="863"/>
      <c r="Q206" s="864">
        <v>8200</v>
      </c>
      <c r="R206" s="837">
        <v>170</v>
      </c>
      <c r="S206" s="862"/>
      <c r="T206" s="837"/>
      <c r="U206" s="862"/>
      <c r="V206" s="862"/>
      <c r="W206" s="862"/>
      <c r="X206" s="837"/>
      <c r="Y206" s="837"/>
      <c r="Z206" s="837"/>
      <c r="AA206" s="866"/>
      <c r="AB206" s="862"/>
      <c r="AC206" s="900"/>
      <c r="AD206" s="868"/>
      <c r="AE206" s="875" t="s">
        <v>884</v>
      </c>
      <c r="AF206" s="862" t="s">
        <v>60</v>
      </c>
      <c r="AG206" s="908" t="s">
        <v>3118</v>
      </c>
    </row>
    <row r="207" spans="1:33" s="122" customFormat="1" ht="39" customHeight="1" x14ac:dyDescent="0.25">
      <c r="A207" s="286" t="s">
        <v>3050</v>
      </c>
      <c r="B207" s="854" t="s">
        <v>1102</v>
      </c>
      <c r="C207" s="333"/>
      <c r="D207" s="288">
        <v>42694</v>
      </c>
      <c r="E207" s="301"/>
      <c r="F207" s="289"/>
      <c r="G207" s="290">
        <v>500</v>
      </c>
      <c r="H207" s="287">
        <v>500</v>
      </c>
      <c r="I207" s="302"/>
      <c r="J207" s="292">
        <v>98</v>
      </c>
      <c r="K207" s="292"/>
      <c r="L207" s="292"/>
      <c r="M207" s="303"/>
      <c r="N207" s="304"/>
      <c r="O207" s="304"/>
      <c r="P207" s="294"/>
      <c r="Q207" s="305" t="s">
        <v>300</v>
      </c>
      <c r="R207" s="287" t="s">
        <v>301</v>
      </c>
      <c r="S207" s="293" t="s">
        <v>302</v>
      </c>
      <c r="T207" s="293" t="s">
        <v>303</v>
      </c>
      <c r="U207" s="293" t="s">
        <v>304</v>
      </c>
      <c r="V207" s="287"/>
      <c r="W207" s="293"/>
      <c r="X207" s="287"/>
      <c r="Y207" s="287"/>
      <c r="Z207" s="287"/>
      <c r="AA207" s="291"/>
      <c r="AB207" s="293"/>
      <c r="AC207" s="306"/>
      <c r="AD207" s="567" t="s">
        <v>305</v>
      </c>
      <c r="AE207" s="290" t="s">
        <v>306</v>
      </c>
      <c r="AF207" s="293" t="s">
        <v>60</v>
      </c>
      <c r="AG207" s="298" t="s">
        <v>307</v>
      </c>
    </row>
    <row r="208" spans="1:33" s="122" customFormat="1" ht="39" customHeight="1" x14ac:dyDescent="0.25">
      <c r="A208" s="286" t="s">
        <v>3051</v>
      </c>
      <c r="B208" s="854" t="s">
        <v>1102</v>
      </c>
      <c r="C208" s="333"/>
      <c r="D208" s="288">
        <v>42694</v>
      </c>
      <c r="E208" s="301"/>
      <c r="F208" s="289"/>
      <c r="G208" s="290">
        <v>500</v>
      </c>
      <c r="H208" s="287">
        <v>500</v>
      </c>
      <c r="I208" s="302"/>
      <c r="J208" s="292">
        <v>105</v>
      </c>
      <c r="K208" s="292"/>
      <c r="L208" s="292"/>
      <c r="M208" s="303"/>
      <c r="N208" s="304"/>
      <c r="O208" s="304"/>
      <c r="P208" s="294"/>
      <c r="Q208" s="305" t="s">
        <v>300</v>
      </c>
      <c r="R208" s="287" t="s">
        <v>301</v>
      </c>
      <c r="S208" s="293" t="s">
        <v>302</v>
      </c>
      <c r="T208" s="293" t="s">
        <v>303</v>
      </c>
      <c r="U208" s="293" t="s">
        <v>304</v>
      </c>
      <c r="V208" s="287"/>
      <c r="W208" s="293"/>
      <c r="X208" s="287"/>
      <c r="Y208" s="287"/>
      <c r="Z208" s="287"/>
      <c r="AA208" s="291"/>
      <c r="AB208" s="293"/>
      <c r="AC208" s="306"/>
      <c r="AD208" s="567" t="s">
        <v>305</v>
      </c>
      <c r="AE208" s="290" t="s">
        <v>306</v>
      </c>
      <c r="AF208" s="293" t="s">
        <v>60</v>
      </c>
      <c r="AG208" s="298" t="s">
        <v>307</v>
      </c>
    </row>
    <row r="209" spans="1:33" s="122" customFormat="1" ht="39" customHeight="1" x14ac:dyDescent="0.25">
      <c r="A209" s="286" t="s">
        <v>3052</v>
      </c>
      <c r="B209" s="854" t="s">
        <v>1102</v>
      </c>
      <c r="C209" s="333"/>
      <c r="D209" s="288">
        <v>42694</v>
      </c>
      <c r="E209" s="301"/>
      <c r="F209" s="289"/>
      <c r="G209" s="290">
        <v>500</v>
      </c>
      <c r="H209" s="287">
        <v>500</v>
      </c>
      <c r="I209" s="302"/>
      <c r="J209" s="292">
        <v>120</v>
      </c>
      <c r="K209" s="292"/>
      <c r="L209" s="292"/>
      <c r="M209" s="303"/>
      <c r="N209" s="304"/>
      <c r="O209" s="304"/>
      <c r="P209" s="294"/>
      <c r="Q209" s="305" t="s">
        <v>300</v>
      </c>
      <c r="R209" s="287" t="s">
        <v>301</v>
      </c>
      <c r="S209" s="293" t="s">
        <v>302</v>
      </c>
      <c r="T209" s="293" t="s">
        <v>303</v>
      </c>
      <c r="U209" s="293" t="s">
        <v>304</v>
      </c>
      <c r="V209" s="287"/>
      <c r="W209" s="293"/>
      <c r="X209" s="287"/>
      <c r="Y209" s="287"/>
      <c r="Z209" s="287"/>
      <c r="AA209" s="291"/>
      <c r="AB209" s="293"/>
      <c r="AC209" s="306"/>
      <c r="AD209" s="567" t="s">
        <v>305</v>
      </c>
      <c r="AE209" s="290" t="s">
        <v>306</v>
      </c>
      <c r="AF209" s="293" t="s">
        <v>60</v>
      </c>
      <c r="AG209" s="298" t="s">
        <v>307</v>
      </c>
    </row>
    <row r="210" spans="1:33" s="127" customFormat="1" ht="39" customHeight="1" x14ac:dyDescent="0.25">
      <c r="A210" s="140" t="s">
        <v>317</v>
      </c>
      <c r="B210" s="133" t="s">
        <v>1103</v>
      </c>
      <c r="C210" s="133" t="s">
        <v>52</v>
      </c>
      <c r="D210" s="209">
        <v>40073</v>
      </c>
      <c r="E210" s="242">
        <v>2652</v>
      </c>
      <c r="F210" s="254" t="s">
        <v>165</v>
      </c>
      <c r="G210" s="146">
        <v>1020</v>
      </c>
      <c r="H210" s="133">
        <v>1020</v>
      </c>
      <c r="I210" s="133"/>
      <c r="J210" s="133">
        <v>99.6</v>
      </c>
      <c r="K210" s="144"/>
      <c r="L210" s="240"/>
      <c r="M210" s="240"/>
      <c r="N210" s="145"/>
      <c r="O210" s="145"/>
      <c r="P210" s="241"/>
      <c r="Q210" s="155">
        <v>8064</v>
      </c>
      <c r="R210" s="134" t="s">
        <v>88</v>
      </c>
      <c r="S210" s="134"/>
      <c r="T210" s="133">
        <v>8.5</v>
      </c>
      <c r="U210" s="134" t="s">
        <v>318</v>
      </c>
      <c r="V210" s="134"/>
      <c r="W210" s="134"/>
      <c r="X210" s="133" t="s">
        <v>54</v>
      </c>
      <c r="Y210" s="134" t="s">
        <v>89</v>
      </c>
      <c r="Z210" s="134" t="s">
        <v>90</v>
      </c>
      <c r="AA210" s="144"/>
      <c r="AB210" s="144"/>
      <c r="AC210" s="147"/>
      <c r="AD210" s="243" t="s">
        <v>319</v>
      </c>
      <c r="AE210" s="146" t="s">
        <v>91</v>
      </c>
      <c r="AF210" s="133" t="s">
        <v>92</v>
      </c>
      <c r="AG210" s="307"/>
    </row>
    <row r="211" spans="1:33" s="127" customFormat="1" ht="39" customHeight="1" x14ac:dyDescent="0.25">
      <c r="A211" s="140" t="s">
        <v>317</v>
      </c>
      <c r="B211" s="133" t="s">
        <v>1103</v>
      </c>
      <c r="C211" s="133" t="s">
        <v>52</v>
      </c>
      <c r="D211" s="209">
        <v>40073</v>
      </c>
      <c r="E211" s="242">
        <v>2652</v>
      </c>
      <c r="F211" s="254" t="s">
        <v>165</v>
      </c>
      <c r="G211" s="146">
        <v>1020</v>
      </c>
      <c r="H211" s="133">
        <v>1020</v>
      </c>
      <c r="I211" s="133"/>
      <c r="J211" s="133">
        <v>99.6</v>
      </c>
      <c r="K211" s="144"/>
      <c r="L211" s="240"/>
      <c r="M211" s="240"/>
      <c r="N211" s="145"/>
      <c r="O211" s="145"/>
      <c r="P211" s="241"/>
      <c r="Q211" s="155">
        <v>8128</v>
      </c>
      <c r="R211" s="134" t="s">
        <v>88</v>
      </c>
      <c r="S211" s="134"/>
      <c r="T211" s="133">
        <v>8.5</v>
      </c>
      <c r="U211" s="134" t="s">
        <v>318</v>
      </c>
      <c r="V211" s="134"/>
      <c r="W211" s="134"/>
      <c r="X211" s="133" t="s">
        <v>54</v>
      </c>
      <c r="Y211" s="134" t="s">
        <v>89</v>
      </c>
      <c r="Z211" s="134" t="s">
        <v>90</v>
      </c>
      <c r="AA211" s="144"/>
      <c r="AB211" s="144"/>
      <c r="AC211" s="147"/>
      <c r="AD211" s="243" t="s">
        <v>319</v>
      </c>
      <c r="AE211" s="146" t="s">
        <v>91</v>
      </c>
      <c r="AF211" s="133" t="s">
        <v>92</v>
      </c>
      <c r="AG211" s="307"/>
    </row>
    <row r="212" spans="1:33" s="127" customFormat="1" ht="39" customHeight="1" x14ac:dyDescent="0.25">
      <c r="A212" s="140" t="s">
        <v>317</v>
      </c>
      <c r="B212" s="133" t="s">
        <v>1103</v>
      </c>
      <c r="C212" s="133" t="s">
        <v>52</v>
      </c>
      <c r="D212" s="209">
        <v>40073</v>
      </c>
      <c r="E212" s="242">
        <v>2652</v>
      </c>
      <c r="F212" s="254" t="s">
        <v>165</v>
      </c>
      <c r="G212" s="146">
        <v>1020</v>
      </c>
      <c r="H212" s="133">
        <v>1020</v>
      </c>
      <c r="I212" s="133"/>
      <c r="J212" s="133">
        <v>99.6</v>
      </c>
      <c r="K212" s="144"/>
      <c r="L212" s="240"/>
      <c r="M212" s="240"/>
      <c r="N212" s="145"/>
      <c r="O212" s="145"/>
      <c r="P212" s="241"/>
      <c r="Q212" s="155">
        <v>8128</v>
      </c>
      <c r="R212" s="134" t="s">
        <v>88</v>
      </c>
      <c r="S212" s="134"/>
      <c r="T212" s="133">
        <v>8.5</v>
      </c>
      <c r="U212" s="134" t="s">
        <v>318</v>
      </c>
      <c r="V212" s="134"/>
      <c r="W212" s="134"/>
      <c r="X212" s="133" t="s">
        <v>54</v>
      </c>
      <c r="Y212" s="134" t="s">
        <v>89</v>
      </c>
      <c r="Z212" s="134" t="s">
        <v>90</v>
      </c>
      <c r="AA212" s="144"/>
      <c r="AB212" s="144"/>
      <c r="AC212" s="147"/>
      <c r="AD212" s="243" t="s">
        <v>319</v>
      </c>
      <c r="AE212" s="146" t="s">
        <v>91</v>
      </c>
      <c r="AF212" s="133" t="s">
        <v>92</v>
      </c>
      <c r="AG212" s="307"/>
    </row>
    <row r="213" spans="1:33" s="120" customFormat="1" ht="39" customHeight="1" x14ac:dyDescent="0.25">
      <c r="A213" s="140" t="s">
        <v>1977</v>
      </c>
      <c r="B213" s="133" t="s">
        <v>1103</v>
      </c>
      <c r="C213" s="133" t="s">
        <v>126</v>
      </c>
      <c r="D213" s="244">
        <v>38652</v>
      </c>
      <c r="E213" s="242">
        <v>2607</v>
      </c>
      <c r="F213" s="239"/>
      <c r="G213" s="146">
        <v>686</v>
      </c>
      <c r="H213" s="133">
        <v>686</v>
      </c>
      <c r="I213" s="133"/>
      <c r="J213" s="133">
        <v>98.2</v>
      </c>
      <c r="K213" s="144"/>
      <c r="L213" s="240"/>
      <c r="M213" s="240"/>
      <c r="N213" s="145"/>
      <c r="O213" s="145"/>
      <c r="P213" s="241"/>
      <c r="Q213" s="155">
        <v>8200</v>
      </c>
      <c r="R213" s="133">
        <v>200</v>
      </c>
      <c r="S213" s="134">
        <v>12.3</v>
      </c>
      <c r="T213" s="133">
        <v>5</v>
      </c>
      <c r="U213" s="134">
        <f>S213+T213</f>
        <v>17.3</v>
      </c>
      <c r="V213" s="133"/>
      <c r="W213" s="134"/>
      <c r="X213" s="133"/>
      <c r="Y213" s="133"/>
      <c r="Z213" s="133"/>
      <c r="AA213" s="144"/>
      <c r="AB213" s="144"/>
      <c r="AC213" s="147"/>
      <c r="AD213" s="243"/>
      <c r="AE213" s="146" t="s">
        <v>127</v>
      </c>
      <c r="AF213" s="133" t="s">
        <v>60</v>
      </c>
      <c r="AG213" s="159" t="s">
        <v>922</v>
      </c>
    </row>
    <row r="214" spans="1:33" s="120" customFormat="1" ht="39" customHeight="1" x14ac:dyDescent="0.25">
      <c r="A214" s="140" t="s">
        <v>1948</v>
      </c>
      <c r="B214" s="133" t="s">
        <v>1102</v>
      </c>
      <c r="C214" s="133" t="s">
        <v>126</v>
      </c>
      <c r="D214" s="244" t="s">
        <v>1950</v>
      </c>
      <c r="E214" s="242"/>
      <c r="F214" s="254">
        <v>5</v>
      </c>
      <c r="G214" s="146">
        <v>800</v>
      </c>
      <c r="H214" s="133"/>
      <c r="I214" s="144"/>
      <c r="J214" s="133">
        <v>98</v>
      </c>
      <c r="K214" s="240"/>
      <c r="L214" s="240"/>
      <c r="M214" s="240"/>
      <c r="N214" s="245" t="s">
        <v>1955</v>
      </c>
      <c r="O214" s="134"/>
      <c r="P214" s="241"/>
      <c r="Q214" s="155">
        <v>8055</v>
      </c>
      <c r="R214" s="134">
        <v>30</v>
      </c>
      <c r="S214" s="134">
        <v>3</v>
      </c>
      <c r="T214" s="134">
        <v>5</v>
      </c>
      <c r="U214" s="134"/>
      <c r="V214" s="133"/>
      <c r="W214" s="134" t="s">
        <v>64</v>
      </c>
      <c r="X214" s="133"/>
      <c r="Y214" s="134" t="s">
        <v>65</v>
      </c>
      <c r="Z214" s="134">
        <v>20</v>
      </c>
      <c r="AA214" s="144"/>
      <c r="AB214" s="144"/>
      <c r="AC214" s="147"/>
      <c r="AD214" s="243" t="s">
        <v>1951</v>
      </c>
      <c r="AE214" s="146" t="s">
        <v>872</v>
      </c>
      <c r="AF214" s="133" t="s">
        <v>1952</v>
      </c>
      <c r="AG214" s="261" t="s">
        <v>1953</v>
      </c>
    </row>
    <row r="215" spans="1:33" s="120" customFormat="1" ht="39" customHeight="1" x14ac:dyDescent="0.25">
      <c r="A215" s="140" t="s">
        <v>1954</v>
      </c>
      <c r="B215" s="133" t="s">
        <v>1102</v>
      </c>
      <c r="C215" s="133" t="s">
        <v>126</v>
      </c>
      <c r="D215" s="244" t="s">
        <v>1950</v>
      </c>
      <c r="E215" s="242"/>
      <c r="F215" s="254">
        <v>5</v>
      </c>
      <c r="G215" s="146">
        <v>800</v>
      </c>
      <c r="H215" s="133"/>
      <c r="I215" s="144"/>
      <c r="J215" s="133">
        <v>98</v>
      </c>
      <c r="K215" s="240"/>
      <c r="L215" s="240"/>
      <c r="M215" s="240"/>
      <c r="N215" s="245" t="s">
        <v>1955</v>
      </c>
      <c r="O215" s="134"/>
      <c r="P215" s="241"/>
      <c r="Q215" s="155">
        <v>8055</v>
      </c>
      <c r="R215" s="134">
        <v>30</v>
      </c>
      <c r="S215" s="134">
        <v>3</v>
      </c>
      <c r="T215" s="134">
        <v>5</v>
      </c>
      <c r="U215" s="134"/>
      <c r="V215" s="133"/>
      <c r="W215" s="134" t="s">
        <v>64</v>
      </c>
      <c r="X215" s="133"/>
      <c r="Y215" s="134" t="s">
        <v>65</v>
      </c>
      <c r="Z215" s="134">
        <v>20</v>
      </c>
      <c r="AA215" s="144"/>
      <c r="AB215" s="144"/>
      <c r="AC215" s="147"/>
      <c r="AD215" s="243" t="s">
        <v>1951</v>
      </c>
      <c r="AE215" s="146" t="s">
        <v>872</v>
      </c>
      <c r="AF215" s="133" t="s">
        <v>1952</v>
      </c>
      <c r="AG215" s="261" t="s">
        <v>1953</v>
      </c>
    </row>
    <row r="216" spans="1:33" s="120" customFormat="1" ht="39" customHeight="1" x14ac:dyDescent="0.25">
      <c r="A216" s="140" t="s">
        <v>2096</v>
      </c>
      <c r="B216" s="730" t="s">
        <v>1103</v>
      </c>
      <c r="C216" s="133" t="s">
        <v>126</v>
      </c>
      <c r="D216" s="704">
        <v>41831</v>
      </c>
      <c r="E216" s="242">
        <v>2763</v>
      </c>
      <c r="F216" s="143"/>
      <c r="G216" s="146">
        <v>600</v>
      </c>
      <c r="H216" s="133">
        <v>400</v>
      </c>
      <c r="I216" s="133"/>
      <c r="J216" s="133">
        <v>97</v>
      </c>
      <c r="K216" s="144"/>
      <c r="L216" s="134"/>
      <c r="M216" s="134"/>
      <c r="N216" s="134"/>
      <c r="O216" s="134"/>
      <c r="P216" s="141"/>
      <c r="Q216" s="155">
        <v>8055</v>
      </c>
      <c r="R216" s="134">
        <v>60</v>
      </c>
      <c r="S216" s="134"/>
      <c r="T216" s="133"/>
      <c r="U216" s="134"/>
      <c r="V216" s="134"/>
      <c r="W216" s="134"/>
      <c r="X216" s="134"/>
      <c r="Y216" s="134"/>
      <c r="Z216" s="133"/>
      <c r="AA216" s="144"/>
      <c r="AB216" s="144"/>
      <c r="AC216" s="147"/>
      <c r="AD216" s="243"/>
      <c r="AE216" s="146" t="s">
        <v>872</v>
      </c>
      <c r="AF216" s="133" t="s">
        <v>972</v>
      </c>
      <c r="AG216" s="705" t="s">
        <v>3028</v>
      </c>
    </row>
    <row r="217" spans="1:33" s="120" customFormat="1" ht="39" customHeight="1" x14ac:dyDescent="0.25">
      <c r="A217" s="140" t="s">
        <v>2097</v>
      </c>
      <c r="B217" s="730" t="s">
        <v>1103</v>
      </c>
      <c r="C217" s="133" t="s">
        <v>126</v>
      </c>
      <c r="D217" s="704">
        <v>41810</v>
      </c>
      <c r="E217" s="242">
        <v>2765</v>
      </c>
      <c r="F217" s="143"/>
      <c r="G217" s="146">
        <v>650</v>
      </c>
      <c r="H217" s="133">
        <v>650</v>
      </c>
      <c r="I217" s="133"/>
      <c r="J217" s="133">
        <v>98</v>
      </c>
      <c r="K217" s="144"/>
      <c r="L217" s="134"/>
      <c r="M217" s="134"/>
      <c r="N217" s="134"/>
      <c r="O217" s="134"/>
      <c r="P217" s="141"/>
      <c r="Q217" s="155">
        <v>8160</v>
      </c>
      <c r="R217" s="134">
        <v>150</v>
      </c>
      <c r="S217" s="134"/>
      <c r="T217" s="133"/>
      <c r="U217" s="134"/>
      <c r="V217" s="134"/>
      <c r="W217" s="134"/>
      <c r="X217" s="134"/>
      <c r="Y217" s="134"/>
      <c r="Z217" s="133"/>
      <c r="AA217" s="144"/>
      <c r="AB217" s="144"/>
      <c r="AC217" s="147"/>
      <c r="AD217" s="243"/>
      <c r="AE217" s="146" t="s">
        <v>872</v>
      </c>
      <c r="AF217" s="133" t="s">
        <v>972</v>
      </c>
      <c r="AG217" s="705" t="s">
        <v>3029</v>
      </c>
    </row>
    <row r="218" spans="1:33" s="120" customFormat="1" ht="39" customHeight="1" x14ac:dyDescent="0.25">
      <c r="A218" s="140" t="s">
        <v>2097</v>
      </c>
      <c r="B218" s="730" t="s">
        <v>1103</v>
      </c>
      <c r="C218" s="133" t="s">
        <v>126</v>
      </c>
      <c r="D218" s="704">
        <v>41810</v>
      </c>
      <c r="E218" s="242">
        <v>2765</v>
      </c>
      <c r="F218" s="143"/>
      <c r="G218" s="146">
        <v>650</v>
      </c>
      <c r="H218" s="133">
        <v>650</v>
      </c>
      <c r="I218" s="133"/>
      <c r="J218" s="133">
        <v>98</v>
      </c>
      <c r="K218" s="144"/>
      <c r="L218" s="134"/>
      <c r="M218" s="134"/>
      <c r="N218" s="134"/>
      <c r="O218" s="134"/>
      <c r="P218" s="141"/>
      <c r="Q218" s="155">
        <v>8160</v>
      </c>
      <c r="R218" s="134">
        <v>32</v>
      </c>
      <c r="S218" s="134"/>
      <c r="T218" s="133"/>
      <c r="U218" s="134"/>
      <c r="V218" s="134"/>
      <c r="W218" s="134"/>
      <c r="X218" s="134"/>
      <c r="Y218" s="134"/>
      <c r="Z218" s="133"/>
      <c r="AA218" s="144"/>
      <c r="AB218" s="144"/>
      <c r="AC218" s="147"/>
      <c r="AD218" s="243"/>
      <c r="AE218" s="146" t="s">
        <v>872</v>
      </c>
      <c r="AF218" s="133" t="s">
        <v>972</v>
      </c>
      <c r="AG218" s="705" t="s">
        <v>3029</v>
      </c>
    </row>
    <row r="219" spans="1:33" s="120" customFormat="1" ht="39" customHeight="1" x14ac:dyDescent="0.25">
      <c r="A219" s="140" t="s">
        <v>1949</v>
      </c>
      <c r="B219" s="133" t="s">
        <v>1102</v>
      </c>
      <c r="C219" s="133" t="s">
        <v>126</v>
      </c>
      <c r="D219" s="704" t="s">
        <v>87</v>
      </c>
      <c r="E219" s="242"/>
      <c r="F219" s="254"/>
      <c r="G219" s="146"/>
      <c r="H219" s="133"/>
      <c r="I219" s="144"/>
      <c r="J219" s="133"/>
      <c r="K219" s="240"/>
      <c r="L219" s="240"/>
      <c r="M219" s="240"/>
      <c r="N219" s="134"/>
      <c r="O219" s="134"/>
      <c r="P219" s="241"/>
      <c r="Q219" s="155" t="s">
        <v>1928</v>
      </c>
      <c r="R219" s="134" t="s">
        <v>87</v>
      </c>
      <c r="S219" s="134"/>
      <c r="T219" s="134"/>
      <c r="U219" s="134"/>
      <c r="V219" s="133"/>
      <c r="W219" s="134"/>
      <c r="X219" s="133"/>
      <c r="Y219" s="134"/>
      <c r="Z219" s="134"/>
      <c r="AA219" s="144"/>
      <c r="AB219" s="144"/>
      <c r="AC219" s="147"/>
      <c r="AD219" s="243" t="s">
        <v>1938</v>
      </c>
      <c r="AE219" s="146" t="s">
        <v>154</v>
      </c>
      <c r="AF219" s="133" t="s">
        <v>1206</v>
      </c>
      <c r="AG219" s="261" t="s">
        <v>1937</v>
      </c>
    </row>
    <row r="220" spans="1:33" s="127" customFormat="1" ht="39" customHeight="1" x14ac:dyDescent="0.25">
      <c r="A220" s="140" t="s">
        <v>322</v>
      </c>
      <c r="B220" s="133" t="s">
        <v>1103</v>
      </c>
      <c r="C220" s="133" t="s">
        <v>86</v>
      </c>
      <c r="D220" s="244" t="s">
        <v>1049</v>
      </c>
      <c r="E220" s="242" t="s">
        <v>961</v>
      </c>
      <c r="F220" s="142" t="s">
        <v>165</v>
      </c>
      <c r="G220" s="146">
        <v>835</v>
      </c>
      <c r="H220" s="133">
        <v>835</v>
      </c>
      <c r="I220" s="144"/>
      <c r="J220" s="133">
        <v>98.786000000000001</v>
      </c>
      <c r="K220" s="144"/>
      <c r="L220" s="144"/>
      <c r="M220" s="144"/>
      <c r="N220" s="144"/>
      <c r="O220" s="144"/>
      <c r="P220" s="147"/>
      <c r="Q220" s="155">
        <v>8225</v>
      </c>
      <c r="R220" s="133">
        <v>59.4</v>
      </c>
      <c r="S220" s="133">
        <v>7</v>
      </c>
      <c r="T220" s="133">
        <v>7.3</v>
      </c>
      <c r="U220" s="133">
        <v>14.3</v>
      </c>
      <c r="V220" s="133" t="s">
        <v>94</v>
      </c>
      <c r="W220" s="133" t="s">
        <v>64</v>
      </c>
      <c r="X220" s="133" t="s">
        <v>54</v>
      </c>
      <c r="Y220" s="133" t="s">
        <v>65</v>
      </c>
      <c r="Z220" s="133">
        <v>44</v>
      </c>
      <c r="AA220" s="144"/>
      <c r="AB220" s="144"/>
      <c r="AC220" s="147"/>
      <c r="AD220" s="243" t="s">
        <v>167</v>
      </c>
      <c r="AE220" s="146" t="s">
        <v>91</v>
      </c>
      <c r="AF220" s="133" t="s">
        <v>1051</v>
      </c>
      <c r="AG220" s="159" t="s">
        <v>1050</v>
      </c>
    </row>
    <row r="221" spans="1:33" s="122" customFormat="1" ht="39" customHeight="1" x14ac:dyDescent="0.25">
      <c r="A221" s="140" t="s">
        <v>1079</v>
      </c>
      <c r="B221" s="133" t="s">
        <v>1103</v>
      </c>
      <c r="C221" s="133"/>
      <c r="D221" s="209">
        <v>39337</v>
      </c>
      <c r="E221" s="242">
        <v>2654</v>
      </c>
      <c r="F221" s="254">
        <v>3</v>
      </c>
      <c r="G221" s="146">
        <v>685</v>
      </c>
      <c r="H221" s="133">
        <v>685</v>
      </c>
      <c r="I221" s="133"/>
      <c r="J221" s="133">
        <v>9</v>
      </c>
      <c r="K221" s="144"/>
      <c r="L221" s="240"/>
      <c r="M221" s="240"/>
      <c r="N221" s="145"/>
      <c r="O221" s="145"/>
      <c r="P221" s="241"/>
      <c r="Q221" s="155">
        <v>8160.5</v>
      </c>
      <c r="R221" s="133">
        <v>24</v>
      </c>
      <c r="S221" s="134">
        <v>6</v>
      </c>
      <c r="T221" s="133">
        <v>0</v>
      </c>
      <c r="U221" s="134">
        <f>S221+T221</f>
        <v>6</v>
      </c>
      <c r="V221" s="134"/>
      <c r="W221" s="134"/>
      <c r="X221" s="133"/>
      <c r="Y221" s="133"/>
      <c r="Z221" s="133"/>
      <c r="AA221" s="144"/>
      <c r="AB221" s="144"/>
      <c r="AC221" s="147"/>
      <c r="AD221" s="243"/>
      <c r="AE221" s="146" t="s">
        <v>324</v>
      </c>
      <c r="AF221" s="133" t="s">
        <v>60</v>
      </c>
      <c r="AG221" s="159" t="s">
        <v>1078</v>
      </c>
    </row>
    <row r="222" spans="1:33" s="120" customFormat="1" ht="39" customHeight="1" x14ac:dyDescent="0.25">
      <c r="A222" s="140" t="s">
        <v>1079</v>
      </c>
      <c r="B222" s="133" t="s">
        <v>1103</v>
      </c>
      <c r="C222" s="287"/>
      <c r="D222" s="288">
        <v>39337</v>
      </c>
      <c r="E222" s="242">
        <v>2654</v>
      </c>
      <c r="F222" s="308">
        <v>3</v>
      </c>
      <c r="G222" s="290">
        <v>685</v>
      </c>
      <c r="H222" s="287">
        <v>685</v>
      </c>
      <c r="I222" s="287"/>
      <c r="J222" s="287">
        <v>9</v>
      </c>
      <c r="K222" s="291"/>
      <c r="L222" s="292"/>
      <c r="M222" s="292"/>
      <c r="N222" s="304"/>
      <c r="O222" s="304"/>
      <c r="P222" s="294"/>
      <c r="Q222" s="295">
        <v>8180.5</v>
      </c>
      <c r="R222" s="287">
        <v>24</v>
      </c>
      <c r="S222" s="293">
        <v>6</v>
      </c>
      <c r="T222" s="287">
        <v>0</v>
      </c>
      <c r="U222" s="293">
        <f>S222+T222</f>
        <v>6</v>
      </c>
      <c r="V222" s="293"/>
      <c r="W222" s="293"/>
      <c r="X222" s="287"/>
      <c r="Y222" s="287"/>
      <c r="Z222" s="287"/>
      <c r="AA222" s="291"/>
      <c r="AB222" s="291"/>
      <c r="AC222" s="296"/>
      <c r="AD222" s="567"/>
      <c r="AE222" s="290" t="s">
        <v>324</v>
      </c>
      <c r="AF222" s="287" t="s">
        <v>60</v>
      </c>
      <c r="AG222" s="159" t="s">
        <v>1078</v>
      </c>
    </row>
    <row r="223" spans="1:33" s="120" customFormat="1" ht="39" customHeight="1" x14ac:dyDescent="0.25">
      <c r="A223" s="140" t="s">
        <v>1079</v>
      </c>
      <c r="B223" s="133" t="s">
        <v>1103</v>
      </c>
      <c r="C223" s="287"/>
      <c r="D223" s="288">
        <v>39337</v>
      </c>
      <c r="E223" s="242">
        <v>2654</v>
      </c>
      <c r="F223" s="308">
        <v>3</v>
      </c>
      <c r="G223" s="290">
        <v>685</v>
      </c>
      <c r="H223" s="287">
        <v>685</v>
      </c>
      <c r="I223" s="287"/>
      <c r="J223" s="287">
        <v>9</v>
      </c>
      <c r="K223" s="291"/>
      <c r="L223" s="292"/>
      <c r="M223" s="292"/>
      <c r="N223" s="304"/>
      <c r="O223" s="304"/>
      <c r="P223" s="294"/>
      <c r="Q223" s="295">
        <v>8200.5</v>
      </c>
      <c r="R223" s="287">
        <v>24</v>
      </c>
      <c r="S223" s="293">
        <v>6</v>
      </c>
      <c r="T223" s="287">
        <v>0</v>
      </c>
      <c r="U223" s="293">
        <f>S223+T223</f>
        <v>6</v>
      </c>
      <c r="V223" s="293"/>
      <c r="W223" s="293"/>
      <c r="X223" s="287"/>
      <c r="Y223" s="287"/>
      <c r="Z223" s="287"/>
      <c r="AA223" s="291"/>
      <c r="AB223" s="291"/>
      <c r="AC223" s="296"/>
      <c r="AD223" s="567"/>
      <c r="AE223" s="290" t="s">
        <v>324</v>
      </c>
      <c r="AF223" s="287" t="s">
        <v>60</v>
      </c>
      <c r="AG223" s="159" t="s">
        <v>1078</v>
      </c>
    </row>
    <row r="224" spans="1:33" s="120" customFormat="1" ht="39" customHeight="1" x14ac:dyDescent="0.25">
      <c r="A224" s="706" t="s">
        <v>3034</v>
      </c>
      <c r="B224" s="730" t="s">
        <v>1103</v>
      </c>
      <c r="C224" s="133" t="s">
        <v>126</v>
      </c>
      <c r="D224" s="731" t="s">
        <v>3035</v>
      </c>
      <c r="E224" s="242">
        <v>2647</v>
      </c>
      <c r="F224" s="239"/>
      <c r="G224" s="146">
        <v>550</v>
      </c>
      <c r="H224" s="133">
        <v>550</v>
      </c>
      <c r="I224" s="133"/>
      <c r="J224" s="133">
        <v>97.5</v>
      </c>
      <c r="K224" s="302"/>
      <c r="L224" s="309"/>
      <c r="M224" s="309"/>
      <c r="N224" s="310"/>
      <c r="O224" s="310"/>
      <c r="P224" s="311"/>
      <c r="Q224" s="155">
        <v>8212.5</v>
      </c>
      <c r="R224" s="133">
        <v>375</v>
      </c>
      <c r="S224" s="134">
        <v>9.4</v>
      </c>
      <c r="T224" s="133">
        <v>6</v>
      </c>
      <c r="U224" s="134">
        <f>S224+T224</f>
        <v>15.4</v>
      </c>
      <c r="V224" s="312"/>
      <c r="W224" s="313"/>
      <c r="X224" s="312"/>
      <c r="Y224" s="312"/>
      <c r="Z224" s="312"/>
      <c r="AA224" s="302"/>
      <c r="AB224" s="302"/>
      <c r="AC224" s="314"/>
      <c r="AD224" s="243" t="s">
        <v>328</v>
      </c>
      <c r="AE224" s="146" t="s">
        <v>91</v>
      </c>
      <c r="AF224" s="133" t="s">
        <v>1044</v>
      </c>
      <c r="AG224" s="705" t="s">
        <v>3121</v>
      </c>
    </row>
    <row r="225" spans="1:33" s="120" customFormat="1" ht="39" customHeight="1" x14ac:dyDescent="0.25">
      <c r="A225" s="909" t="s">
        <v>3124</v>
      </c>
      <c r="B225" s="837" t="s">
        <v>1102</v>
      </c>
      <c r="C225" s="837"/>
      <c r="D225" s="856" t="s">
        <v>3123</v>
      </c>
      <c r="E225" s="857">
        <v>2780</v>
      </c>
      <c r="F225" s="910"/>
      <c r="G225" s="859">
        <v>600</v>
      </c>
      <c r="H225" s="837">
        <v>600</v>
      </c>
      <c r="I225" s="837"/>
      <c r="J225" s="837">
        <v>98</v>
      </c>
      <c r="K225" s="911"/>
      <c r="L225" s="912"/>
      <c r="M225" s="912"/>
      <c r="N225" s="913"/>
      <c r="O225" s="913"/>
      <c r="P225" s="914"/>
      <c r="Q225" s="915">
        <v>8212</v>
      </c>
      <c r="R225" s="837">
        <v>375</v>
      </c>
      <c r="S225" s="862"/>
      <c r="T225" s="916"/>
      <c r="U225" s="862"/>
      <c r="V225" s="917"/>
      <c r="W225" s="918"/>
      <c r="X225" s="917"/>
      <c r="Y225" s="917"/>
      <c r="Z225" s="917"/>
      <c r="AA225" s="911"/>
      <c r="AB225" s="911"/>
      <c r="AC225" s="919"/>
      <c r="AD225" s="868"/>
      <c r="AE225" s="859" t="s">
        <v>3125</v>
      </c>
      <c r="AF225" s="837" t="s">
        <v>60</v>
      </c>
      <c r="AG225" s="838" t="s">
        <v>3122</v>
      </c>
    </row>
    <row r="226" spans="1:33" s="120" customFormat="1" ht="39" customHeight="1" x14ac:dyDescent="0.25">
      <c r="A226" s="315" t="s">
        <v>1090</v>
      </c>
      <c r="B226" s="176" t="s">
        <v>1103</v>
      </c>
      <c r="C226" s="176" t="s">
        <v>52</v>
      </c>
      <c r="D226" s="316">
        <v>40772</v>
      </c>
      <c r="E226" s="317" t="s">
        <v>1029</v>
      </c>
      <c r="F226" s="318">
        <v>7</v>
      </c>
      <c r="G226" s="321">
        <v>700</v>
      </c>
      <c r="H226" s="176">
        <v>700</v>
      </c>
      <c r="I226" s="176"/>
      <c r="J226" s="176">
        <v>98.1</v>
      </c>
      <c r="K226" s="175"/>
      <c r="L226" s="180"/>
      <c r="M226" s="180"/>
      <c r="N226" s="182"/>
      <c r="O226" s="182"/>
      <c r="P226" s="323"/>
      <c r="Q226" s="320">
        <v>8200</v>
      </c>
      <c r="R226" s="176">
        <v>168.4</v>
      </c>
      <c r="S226" s="179">
        <v>7.78</v>
      </c>
      <c r="T226" s="326">
        <v>15.4</v>
      </c>
      <c r="U226" s="179">
        <v>23.18</v>
      </c>
      <c r="V226" s="176" t="s">
        <v>53</v>
      </c>
      <c r="W226" s="179" t="s">
        <v>402</v>
      </c>
      <c r="X226" s="176" t="s">
        <v>54</v>
      </c>
      <c r="Y226" s="176" t="s">
        <v>65</v>
      </c>
      <c r="Z226" s="175">
        <v>52.5</v>
      </c>
      <c r="AA226" s="610">
        <v>0.5</v>
      </c>
      <c r="AB226" s="175">
        <v>7.5</v>
      </c>
      <c r="AC226" s="325"/>
      <c r="AD226" s="568" t="s">
        <v>1084</v>
      </c>
      <c r="AE226" s="321" t="s">
        <v>1091</v>
      </c>
      <c r="AF226" s="176" t="s">
        <v>1092</v>
      </c>
      <c r="AG226" s="159" t="s">
        <v>1095</v>
      </c>
    </row>
    <row r="227" spans="1:33" s="200" customFormat="1" ht="20.399999999999999" x14ac:dyDescent="0.25">
      <c r="A227" s="315" t="s">
        <v>1090</v>
      </c>
      <c r="B227" s="176" t="s">
        <v>1103</v>
      </c>
      <c r="C227" s="176" t="s">
        <v>52</v>
      </c>
      <c r="D227" s="316">
        <v>40772</v>
      </c>
      <c r="E227" s="317" t="s">
        <v>975</v>
      </c>
      <c r="F227" s="318">
        <v>7</v>
      </c>
      <c r="G227" s="319">
        <v>700</v>
      </c>
      <c r="H227" s="176">
        <v>700</v>
      </c>
      <c r="I227" s="176"/>
      <c r="J227" s="176">
        <v>98.1</v>
      </c>
      <c r="K227" s="175"/>
      <c r="L227" s="180"/>
      <c r="M227" s="180"/>
      <c r="N227" s="182"/>
      <c r="O227" s="182"/>
      <c r="P227" s="180"/>
      <c r="Q227" s="180">
        <v>8200</v>
      </c>
      <c r="R227" s="176">
        <v>168.4</v>
      </c>
      <c r="S227" s="179">
        <v>7.78</v>
      </c>
      <c r="T227" s="176">
        <v>15.4</v>
      </c>
      <c r="U227" s="179">
        <v>23.18</v>
      </c>
      <c r="V227" s="176" t="s">
        <v>53</v>
      </c>
      <c r="W227" s="179" t="s">
        <v>402</v>
      </c>
      <c r="X227" s="176" t="s">
        <v>54</v>
      </c>
      <c r="Y227" s="176" t="s">
        <v>65</v>
      </c>
      <c r="Z227" s="175">
        <v>52.5</v>
      </c>
      <c r="AA227" s="613">
        <v>0.5</v>
      </c>
      <c r="AB227" s="175">
        <v>7.5</v>
      </c>
      <c r="AC227" s="175"/>
      <c r="AD227" s="197" t="s">
        <v>1086</v>
      </c>
      <c r="AE227" s="176" t="s">
        <v>1091</v>
      </c>
      <c r="AF227" s="176" t="s">
        <v>1092</v>
      </c>
      <c r="AG227" s="159" t="s">
        <v>1095</v>
      </c>
    </row>
    <row r="228" spans="1:33" s="200" customFormat="1" ht="20.399999999999999" x14ac:dyDescent="0.25">
      <c r="A228" s="315" t="s">
        <v>1093</v>
      </c>
      <c r="B228" s="176" t="s">
        <v>1103</v>
      </c>
      <c r="C228" s="176" t="s">
        <v>52</v>
      </c>
      <c r="D228" s="316">
        <v>40772</v>
      </c>
      <c r="E228" s="317" t="s">
        <v>973</v>
      </c>
      <c r="F228" s="318">
        <v>5</v>
      </c>
      <c r="G228" s="319">
        <v>700</v>
      </c>
      <c r="H228" s="176">
        <v>700</v>
      </c>
      <c r="I228" s="176"/>
      <c r="J228" s="176" t="s">
        <v>1094</v>
      </c>
      <c r="K228" s="175"/>
      <c r="L228" s="180"/>
      <c r="M228" s="180"/>
      <c r="N228" s="182"/>
      <c r="O228" s="182"/>
      <c r="P228" s="180"/>
      <c r="Q228" s="180">
        <v>8200</v>
      </c>
      <c r="R228" s="176">
        <v>32.4</v>
      </c>
      <c r="S228" s="179">
        <v>7.78</v>
      </c>
      <c r="T228" s="176">
        <v>3.74</v>
      </c>
      <c r="U228" s="179">
        <v>11.54</v>
      </c>
      <c r="V228" s="176" t="s">
        <v>53</v>
      </c>
      <c r="W228" s="179"/>
      <c r="X228" s="176" t="s">
        <v>54</v>
      </c>
      <c r="Y228" s="176" t="s">
        <v>65</v>
      </c>
      <c r="Z228" s="176">
        <v>10</v>
      </c>
      <c r="AA228" s="175">
        <v>0.5</v>
      </c>
      <c r="AB228" s="175">
        <v>7.5</v>
      </c>
      <c r="AC228" s="175"/>
      <c r="AD228" s="197" t="s">
        <v>1084</v>
      </c>
      <c r="AE228" s="176" t="s">
        <v>1091</v>
      </c>
      <c r="AF228" s="176" t="s">
        <v>1092</v>
      </c>
      <c r="AG228" s="159" t="s">
        <v>1096</v>
      </c>
    </row>
    <row r="229" spans="1:33" s="200" customFormat="1" ht="20.399999999999999" x14ac:dyDescent="0.25">
      <c r="A229" s="315" t="s">
        <v>1093</v>
      </c>
      <c r="B229" s="176" t="s">
        <v>1103</v>
      </c>
      <c r="C229" s="176" t="s">
        <v>52</v>
      </c>
      <c r="D229" s="316">
        <v>40772</v>
      </c>
      <c r="E229" s="317" t="s">
        <v>1024</v>
      </c>
      <c r="F229" s="318">
        <v>5</v>
      </c>
      <c r="G229" s="319">
        <v>700</v>
      </c>
      <c r="H229" s="176">
        <v>700</v>
      </c>
      <c r="I229" s="176"/>
      <c r="J229" s="176">
        <v>98.1</v>
      </c>
      <c r="K229" s="175"/>
      <c r="L229" s="180"/>
      <c r="M229" s="180"/>
      <c r="N229" s="182"/>
      <c r="O229" s="182"/>
      <c r="P229" s="180"/>
      <c r="Q229" s="180">
        <v>8200</v>
      </c>
      <c r="R229" s="176">
        <v>32.4</v>
      </c>
      <c r="S229" s="179">
        <v>7.78</v>
      </c>
      <c r="T229" s="176">
        <v>3.74</v>
      </c>
      <c r="U229" s="179">
        <v>11.54</v>
      </c>
      <c r="V229" s="176" t="s">
        <v>53</v>
      </c>
      <c r="W229" s="179"/>
      <c r="X229" s="176" t="s">
        <v>54</v>
      </c>
      <c r="Y229" s="176" t="s">
        <v>65</v>
      </c>
      <c r="Z229" s="176">
        <v>10</v>
      </c>
      <c r="AA229" s="175">
        <v>0.5</v>
      </c>
      <c r="AB229" s="175">
        <v>7.5</v>
      </c>
      <c r="AC229" s="175"/>
      <c r="AD229" s="197" t="s">
        <v>1086</v>
      </c>
      <c r="AE229" s="176" t="s">
        <v>1091</v>
      </c>
      <c r="AF229" s="176" t="s">
        <v>1092</v>
      </c>
      <c r="AG229" s="159" t="s">
        <v>1096</v>
      </c>
    </row>
    <row r="230" spans="1:33" s="200" customFormat="1" ht="40.799999999999997" x14ac:dyDescent="0.25">
      <c r="A230" s="271" t="s">
        <v>334</v>
      </c>
      <c r="B230" s="730" t="s">
        <v>1103</v>
      </c>
      <c r="C230" s="133" t="s">
        <v>52</v>
      </c>
      <c r="D230" s="731">
        <v>41822</v>
      </c>
      <c r="E230" s="242">
        <v>2708</v>
      </c>
      <c r="F230" s="134">
        <v>2</v>
      </c>
      <c r="G230" s="133">
        <v>705</v>
      </c>
      <c r="H230" s="133">
        <v>705</v>
      </c>
      <c r="I230" s="133"/>
      <c r="J230" s="133">
        <v>98.2</v>
      </c>
      <c r="K230" s="134"/>
      <c r="L230" s="134"/>
      <c r="M230" s="134"/>
      <c r="N230" s="145">
        <v>0.55208333333333337</v>
      </c>
      <c r="O230" s="134"/>
      <c r="P230" s="144"/>
      <c r="Q230" s="240">
        <v>8115.25</v>
      </c>
      <c r="R230" s="133">
        <v>150</v>
      </c>
      <c r="S230" s="134">
        <v>4.8</v>
      </c>
      <c r="T230" s="134">
        <v>20.5</v>
      </c>
      <c r="U230" s="134">
        <v>25.3</v>
      </c>
      <c r="V230" s="134"/>
      <c r="W230" s="134"/>
      <c r="X230" s="134" t="s">
        <v>54</v>
      </c>
      <c r="Y230" s="134" t="s">
        <v>335</v>
      </c>
      <c r="Z230" s="134">
        <v>150</v>
      </c>
      <c r="AA230" s="144"/>
      <c r="AB230" s="144"/>
      <c r="AC230" s="134"/>
      <c r="AD230" s="659" t="s">
        <v>1931</v>
      </c>
      <c r="AE230" s="257" t="s">
        <v>2133</v>
      </c>
      <c r="AF230" s="134" t="s">
        <v>82</v>
      </c>
      <c r="AG230" s="732" t="s">
        <v>2167</v>
      </c>
    </row>
    <row r="231" spans="1:33" s="127" customFormat="1" ht="39" customHeight="1" x14ac:dyDescent="0.25">
      <c r="A231" s="140" t="s">
        <v>1022</v>
      </c>
      <c r="B231" s="133" t="s">
        <v>1103</v>
      </c>
      <c r="C231" s="133" t="s">
        <v>52</v>
      </c>
      <c r="D231" s="209">
        <v>37828</v>
      </c>
      <c r="E231" s="242" t="s">
        <v>327</v>
      </c>
      <c r="F231" s="143"/>
      <c r="G231" s="146">
        <v>470</v>
      </c>
      <c r="H231" s="133">
        <v>470</v>
      </c>
      <c r="I231" s="240">
        <v>0</v>
      </c>
      <c r="J231" s="240">
        <v>97.28</v>
      </c>
      <c r="K231" s="240">
        <v>122.03</v>
      </c>
      <c r="L231" s="240"/>
      <c r="M231" s="249">
        <v>7046</v>
      </c>
      <c r="N231" s="134">
        <v>0.4375</v>
      </c>
      <c r="O231" s="134"/>
      <c r="P231" s="147"/>
      <c r="Q231" s="155">
        <v>8210</v>
      </c>
      <c r="R231" s="133">
        <v>150</v>
      </c>
      <c r="S231" s="134">
        <v>3</v>
      </c>
      <c r="T231" s="134">
        <v>21.5</v>
      </c>
      <c r="U231" s="134">
        <v>21.17</v>
      </c>
      <c r="V231" s="134" t="s">
        <v>94</v>
      </c>
      <c r="W231" s="134" t="s">
        <v>64</v>
      </c>
      <c r="X231" s="134" t="s">
        <v>54</v>
      </c>
      <c r="Y231" s="134" t="s">
        <v>129</v>
      </c>
      <c r="Z231" s="134">
        <v>150</v>
      </c>
      <c r="AA231" s="144"/>
      <c r="AB231" s="134">
        <v>9.6</v>
      </c>
      <c r="AC231" s="141"/>
      <c r="AD231" s="243" t="s">
        <v>340</v>
      </c>
      <c r="AE231" s="257" t="s">
        <v>2135</v>
      </c>
      <c r="AF231" s="134" t="s">
        <v>341</v>
      </c>
      <c r="AG231" s="159" t="s">
        <v>1023</v>
      </c>
    </row>
    <row r="232" spans="1:33" s="120" customFormat="1" ht="39" customHeight="1" x14ac:dyDescent="0.25">
      <c r="A232" s="327" t="s">
        <v>1032</v>
      </c>
      <c r="B232" s="133" t="s">
        <v>1102</v>
      </c>
      <c r="C232" s="328"/>
      <c r="D232" s="329" t="s">
        <v>928</v>
      </c>
      <c r="E232" s="330" t="s">
        <v>1029</v>
      </c>
      <c r="F232" s="331"/>
      <c r="G232" s="332">
        <v>650</v>
      </c>
      <c r="H232" s="333">
        <v>650</v>
      </c>
      <c r="I232" s="333"/>
      <c r="J232" s="333">
        <v>98.2</v>
      </c>
      <c r="K232" s="333"/>
      <c r="L232" s="333"/>
      <c r="M232" s="333"/>
      <c r="N232" s="334"/>
      <c r="O232" s="328"/>
      <c r="P232" s="335"/>
      <c r="Q232" s="332">
        <f>8025+(375/2)</f>
        <v>8212.5</v>
      </c>
      <c r="R232" s="328">
        <v>375</v>
      </c>
      <c r="S232" s="328"/>
      <c r="T232" s="333"/>
      <c r="U232" s="333"/>
      <c r="V232" s="328"/>
      <c r="W232" s="333"/>
      <c r="X232" s="328"/>
      <c r="Y232" s="328"/>
      <c r="Z232" s="328"/>
      <c r="AA232" s="336"/>
      <c r="AB232" s="336"/>
      <c r="AC232" s="335"/>
      <c r="AD232" s="337" t="s">
        <v>365</v>
      </c>
      <c r="AE232" s="338" t="s">
        <v>366</v>
      </c>
      <c r="AF232" s="333" t="s">
        <v>60</v>
      </c>
      <c r="AG232" s="159" t="s">
        <v>1143</v>
      </c>
    </row>
    <row r="233" spans="1:33" s="120" customFormat="1" ht="39" customHeight="1" x14ac:dyDescent="0.25">
      <c r="A233" s="327" t="s">
        <v>1033</v>
      </c>
      <c r="B233" s="133" t="s">
        <v>1102</v>
      </c>
      <c r="C233" s="328"/>
      <c r="D233" s="329" t="s">
        <v>928</v>
      </c>
      <c r="E233" s="330" t="s">
        <v>1029</v>
      </c>
      <c r="F233" s="331"/>
      <c r="G233" s="332">
        <v>645</v>
      </c>
      <c r="H233" s="333">
        <v>630</v>
      </c>
      <c r="I233" s="333"/>
      <c r="J233" s="333">
        <v>97.9</v>
      </c>
      <c r="K233" s="333"/>
      <c r="L233" s="333"/>
      <c r="M233" s="333"/>
      <c r="N233" s="334"/>
      <c r="O233" s="328"/>
      <c r="P233" s="335"/>
      <c r="Q233" s="332">
        <f>8025+(375/2)</f>
        <v>8212.5</v>
      </c>
      <c r="R233" s="328">
        <v>375</v>
      </c>
      <c r="S233" s="328"/>
      <c r="T233" s="333"/>
      <c r="U233" s="333"/>
      <c r="V233" s="328"/>
      <c r="W233" s="333"/>
      <c r="X233" s="328"/>
      <c r="Y233" s="328"/>
      <c r="Z233" s="328"/>
      <c r="AA233" s="336"/>
      <c r="AB233" s="336"/>
      <c r="AC233" s="335"/>
      <c r="AD233" s="337" t="s">
        <v>365</v>
      </c>
      <c r="AE233" s="338" t="s">
        <v>366</v>
      </c>
      <c r="AF233" s="333" t="s">
        <v>60</v>
      </c>
      <c r="AG233" s="159" t="s">
        <v>1144</v>
      </c>
    </row>
    <row r="234" spans="1:33" s="120" customFormat="1" ht="39" customHeight="1" x14ac:dyDescent="0.25">
      <c r="A234" s="140" t="s">
        <v>346</v>
      </c>
      <c r="B234" s="133" t="s">
        <v>1103</v>
      </c>
      <c r="C234" s="133"/>
      <c r="D234" s="209">
        <v>38322</v>
      </c>
      <c r="E234" s="242" t="s">
        <v>327</v>
      </c>
      <c r="F234" s="239">
        <v>2</v>
      </c>
      <c r="G234" s="146">
        <v>705</v>
      </c>
      <c r="H234" s="133">
        <v>705</v>
      </c>
      <c r="I234" s="240">
        <v>95.031999999999996</v>
      </c>
      <c r="J234" s="240">
        <v>98.231800000000007</v>
      </c>
      <c r="K234" s="240">
        <v>353.50850000000003</v>
      </c>
      <c r="L234" s="240">
        <v>265.10239999999999</v>
      </c>
      <c r="M234" s="249">
        <v>5054.4682220000004</v>
      </c>
      <c r="N234" s="145"/>
      <c r="O234" s="145"/>
      <c r="P234" s="241">
        <v>198.75</v>
      </c>
      <c r="Q234" s="155">
        <v>8253</v>
      </c>
      <c r="R234" s="133" t="s">
        <v>327</v>
      </c>
      <c r="S234" s="134"/>
      <c r="T234" s="134">
        <v>5.2</v>
      </c>
      <c r="U234" s="134">
        <f t="shared" ref="U234:U241" si="7">S234+T234</f>
        <v>5.2</v>
      </c>
      <c r="V234" s="133" t="s">
        <v>53</v>
      </c>
      <c r="W234" s="134"/>
      <c r="X234" s="133"/>
      <c r="Y234" s="134" t="s">
        <v>347</v>
      </c>
      <c r="Z234" s="133">
        <v>16.8</v>
      </c>
      <c r="AA234" s="144"/>
      <c r="AB234" s="134"/>
      <c r="AC234" s="141"/>
      <c r="AD234" s="243" t="s">
        <v>348</v>
      </c>
      <c r="AE234" s="146" t="s">
        <v>161</v>
      </c>
      <c r="AF234" s="133" t="s">
        <v>349</v>
      </c>
      <c r="AG234" s="159" t="s">
        <v>1003</v>
      </c>
    </row>
    <row r="235" spans="1:33" s="120" customFormat="1" ht="39" customHeight="1" x14ac:dyDescent="0.25">
      <c r="A235" s="286" t="s">
        <v>350</v>
      </c>
      <c r="B235" s="133" t="s">
        <v>1102</v>
      </c>
      <c r="C235" s="287"/>
      <c r="D235" s="360" t="s">
        <v>1940</v>
      </c>
      <c r="E235" s="301" t="s">
        <v>1024</v>
      </c>
      <c r="F235" s="289"/>
      <c r="G235" s="290">
        <v>510</v>
      </c>
      <c r="H235" s="287">
        <v>510</v>
      </c>
      <c r="I235" s="292"/>
      <c r="J235" s="292">
        <v>97.4</v>
      </c>
      <c r="K235" s="292"/>
      <c r="L235" s="292"/>
      <c r="M235" s="303"/>
      <c r="N235" s="304"/>
      <c r="O235" s="304"/>
      <c r="P235" s="294"/>
      <c r="Q235" s="295">
        <v>8262.5</v>
      </c>
      <c r="R235" s="287">
        <v>225</v>
      </c>
      <c r="S235" s="293">
        <v>15.9</v>
      </c>
      <c r="T235" s="293">
        <v>7</v>
      </c>
      <c r="U235" s="293">
        <f t="shared" si="7"/>
        <v>22.9</v>
      </c>
      <c r="V235" s="287"/>
      <c r="W235" s="293"/>
      <c r="X235" s="287"/>
      <c r="Y235" s="293"/>
      <c r="Z235" s="287"/>
      <c r="AA235" s="291"/>
      <c r="AB235" s="293"/>
      <c r="AC235" s="306"/>
      <c r="AD235" s="567"/>
      <c r="AE235" s="290" t="s">
        <v>154</v>
      </c>
      <c r="AF235" s="287" t="s">
        <v>60</v>
      </c>
      <c r="AG235" s="298" t="s">
        <v>1025</v>
      </c>
    </row>
    <row r="236" spans="1:33" s="120" customFormat="1" ht="39" customHeight="1" x14ac:dyDescent="0.25">
      <c r="A236" s="140" t="s">
        <v>351</v>
      </c>
      <c r="B236" s="133" t="s">
        <v>1103</v>
      </c>
      <c r="C236" s="133" t="s">
        <v>52</v>
      </c>
      <c r="D236" s="244">
        <v>40894</v>
      </c>
      <c r="E236" s="242">
        <v>2732</v>
      </c>
      <c r="F236" s="239">
        <v>7</v>
      </c>
      <c r="G236" s="146">
        <v>700</v>
      </c>
      <c r="H236" s="133">
        <v>700</v>
      </c>
      <c r="I236" s="133"/>
      <c r="J236" s="133">
        <v>98.3</v>
      </c>
      <c r="K236" s="144"/>
      <c r="L236" s="240"/>
      <c r="M236" s="240"/>
      <c r="N236" s="262">
        <v>0.9375</v>
      </c>
      <c r="O236" s="262"/>
      <c r="P236" s="241">
        <f t="shared" ref="P236:P241" si="8">N236*360</f>
        <v>337.5</v>
      </c>
      <c r="Q236" s="155">
        <v>8107</v>
      </c>
      <c r="R236" s="133">
        <v>105</v>
      </c>
      <c r="S236" s="134">
        <v>17</v>
      </c>
      <c r="T236" s="133">
        <v>-1</v>
      </c>
      <c r="U236" s="134">
        <f t="shared" si="7"/>
        <v>16</v>
      </c>
      <c r="V236" s="133" t="s">
        <v>53</v>
      </c>
      <c r="W236" s="134"/>
      <c r="X236" s="133" t="s">
        <v>54</v>
      </c>
      <c r="Y236" s="133" t="s">
        <v>352</v>
      </c>
      <c r="Z236" s="134">
        <v>66.7</v>
      </c>
      <c r="AA236" s="144"/>
      <c r="AB236" s="144"/>
      <c r="AC236" s="141"/>
      <c r="AD236" s="243" t="s">
        <v>348</v>
      </c>
      <c r="AE236" s="146" t="s">
        <v>161</v>
      </c>
      <c r="AF236" s="133" t="s">
        <v>349</v>
      </c>
      <c r="AG236" s="159" t="s">
        <v>1004</v>
      </c>
    </row>
    <row r="237" spans="1:33" s="127" customFormat="1" ht="39" customHeight="1" x14ac:dyDescent="0.25">
      <c r="A237" s="140" t="s">
        <v>351</v>
      </c>
      <c r="B237" s="133" t="s">
        <v>1103</v>
      </c>
      <c r="C237" s="133" t="s">
        <v>52</v>
      </c>
      <c r="D237" s="244">
        <v>40894</v>
      </c>
      <c r="E237" s="242">
        <v>2732</v>
      </c>
      <c r="F237" s="239">
        <v>7</v>
      </c>
      <c r="G237" s="146">
        <v>700</v>
      </c>
      <c r="H237" s="133">
        <v>700</v>
      </c>
      <c r="I237" s="133"/>
      <c r="J237" s="133">
        <v>98.3</v>
      </c>
      <c r="K237" s="144"/>
      <c r="L237" s="240"/>
      <c r="M237" s="240"/>
      <c r="N237" s="262">
        <v>0.9375</v>
      </c>
      <c r="O237" s="262"/>
      <c r="P237" s="241">
        <f t="shared" si="8"/>
        <v>337.5</v>
      </c>
      <c r="Q237" s="155">
        <v>8212</v>
      </c>
      <c r="R237" s="133">
        <v>105</v>
      </c>
      <c r="S237" s="134">
        <v>17</v>
      </c>
      <c r="T237" s="133">
        <v>-1</v>
      </c>
      <c r="U237" s="134">
        <f t="shared" si="7"/>
        <v>16</v>
      </c>
      <c r="V237" s="133" t="s">
        <v>53</v>
      </c>
      <c r="W237" s="134"/>
      <c r="X237" s="133" t="s">
        <v>54</v>
      </c>
      <c r="Y237" s="133" t="s">
        <v>352</v>
      </c>
      <c r="Z237" s="134">
        <v>66.7</v>
      </c>
      <c r="AA237" s="144"/>
      <c r="AB237" s="144"/>
      <c r="AC237" s="141"/>
      <c r="AD237" s="243" t="s">
        <v>348</v>
      </c>
      <c r="AE237" s="146" t="s">
        <v>161</v>
      </c>
      <c r="AF237" s="133" t="s">
        <v>349</v>
      </c>
      <c r="AG237" s="159" t="s">
        <v>1004</v>
      </c>
    </row>
    <row r="238" spans="1:33" s="120" customFormat="1" ht="39" customHeight="1" x14ac:dyDescent="0.25">
      <c r="A238" s="140" t="s">
        <v>351</v>
      </c>
      <c r="B238" s="133" t="s">
        <v>1103</v>
      </c>
      <c r="C238" s="133" t="s">
        <v>52</v>
      </c>
      <c r="D238" s="244">
        <v>40894</v>
      </c>
      <c r="E238" s="242">
        <v>2732</v>
      </c>
      <c r="F238" s="239">
        <v>7</v>
      </c>
      <c r="G238" s="146">
        <v>700</v>
      </c>
      <c r="H238" s="133">
        <v>700</v>
      </c>
      <c r="I238" s="133"/>
      <c r="J238" s="133">
        <v>98.3</v>
      </c>
      <c r="K238" s="144"/>
      <c r="L238" s="240"/>
      <c r="M238" s="240"/>
      <c r="N238" s="262">
        <v>0.9375</v>
      </c>
      <c r="O238" s="262"/>
      <c r="P238" s="241">
        <f t="shared" si="8"/>
        <v>337.5</v>
      </c>
      <c r="Q238" s="155">
        <v>8317</v>
      </c>
      <c r="R238" s="133">
        <v>105</v>
      </c>
      <c r="S238" s="134">
        <v>17</v>
      </c>
      <c r="T238" s="133">
        <v>-1</v>
      </c>
      <c r="U238" s="134">
        <f t="shared" si="7"/>
        <v>16</v>
      </c>
      <c r="V238" s="133" t="s">
        <v>53</v>
      </c>
      <c r="W238" s="134"/>
      <c r="X238" s="133" t="s">
        <v>54</v>
      </c>
      <c r="Y238" s="133" t="s">
        <v>352</v>
      </c>
      <c r="Z238" s="134">
        <v>66.7</v>
      </c>
      <c r="AA238" s="144"/>
      <c r="AB238" s="144"/>
      <c r="AC238" s="141"/>
      <c r="AD238" s="243" t="s">
        <v>348</v>
      </c>
      <c r="AE238" s="146" t="s">
        <v>161</v>
      </c>
      <c r="AF238" s="133" t="s">
        <v>349</v>
      </c>
      <c r="AG238" s="159" t="s">
        <v>1004</v>
      </c>
    </row>
    <row r="239" spans="1:33" s="120" customFormat="1" ht="39" customHeight="1" x14ac:dyDescent="0.25">
      <c r="A239" s="140" t="s">
        <v>353</v>
      </c>
      <c r="B239" s="133" t="s">
        <v>1103</v>
      </c>
      <c r="C239" s="133" t="s">
        <v>52</v>
      </c>
      <c r="D239" s="244">
        <v>41244</v>
      </c>
      <c r="E239" s="242">
        <v>2732</v>
      </c>
      <c r="F239" s="239">
        <v>7</v>
      </c>
      <c r="G239" s="146">
        <v>700</v>
      </c>
      <c r="H239" s="133">
        <v>700</v>
      </c>
      <c r="I239" s="133"/>
      <c r="J239" s="133">
        <v>98.3</v>
      </c>
      <c r="K239" s="144"/>
      <c r="L239" s="240"/>
      <c r="M239" s="240"/>
      <c r="N239" s="262">
        <v>0.9375</v>
      </c>
      <c r="O239" s="262"/>
      <c r="P239" s="241">
        <f t="shared" si="8"/>
        <v>337.5</v>
      </c>
      <c r="Q239" s="155">
        <v>8107</v>
      </c>
      <c r="R239" s="133">
        <v>105</v>
      </c>
      <c r="S239" s="134">
        <v>17</v>
      </c>
      <c r="T239" s="133">
        <v>-1</v>
      </c>
      <c r="U239" s="134">
        <f t="shared" si="7"/>
        <v>16</v>
      </c>
      <c r="V239" s="133" t="s">
        <v>53</v>
      </c>
      <c r="W239" s="134"/>
      <c r="X239" s="133" t="s">
        <v>54</v>
      </c>
      <c r="Y239" s="133" t="s">
        <v>352</v>
      </c>
      <c r="Z239" s="134">
        <v>66.7</v>
      </c>
      <c r="AA239" s="144"/>
      <c r="AB239" s="144"/>
      <c r="AC239" s="141"/>
      <c r="AD239" s="243" t="s">
        <v>348</v>
      </c>
      <c r="AE239" s="146" t="s">
        <v>161</v>
      </c>
      <c r="AF239" s="133" t="s">
        <v>349</v>
      </c>
      <c r="AG239" s="159" t="s">
        <v>1004</v>
      </c>
    </row>
    <row r="240" spans="1:33" s="120" customFormat="1" ht="39" customHeight="1" x14ac:dyDescent="0.25">
      <c r="A240" s="140" t="s">
        <v>353</v>
      </c>
      <c r="B240" s="133" t="s">
        <v>1103</v>
      </c>
      <c r="C240" s="133" t="s">
        <v>52</v>
      </c>
      <c r="D240" s="244">
        <v>41244</v>
      </c>
      <c r="E240" s="242">
        <v>2732</v>
      </c>
      <c r="F240" s="239">
        <v>7</v>
      </c>
      <c r="G240" s="146">
        <v>700</v>
      </c>
      <c r="H240" s="133">
        <v>700</v>
      </c>
      <c r="I240" s="133"/>
      <c r="J240" s="133">
        <v>98.3</v>
      </c>
      <c r="K240" s="144"/>
      <c r="L240" s="240"/>
      <c r="M240" s="240"/>
      <c r="N240" s="262">
        <v>0.9375</v>
      </c>
      <c r="O240" s="262"/>
      <c r="P240" s="241">
        <f t="shared" si="8"/>
        <v>337.5</v>
      </c>
      <c r="Q240" s="155">
        <v>8212</v>
      </c>
      <c r="R240" s="133">
        <v>105</v>
      </c>
      <c r="S240" s="134">
        <v>17</v>
      </c>
      <c r="T240" s="133">
        <v>-1</v>
      </c>
      <c r="U240" s="134">
        <f t="shared" si="7"/>
        <v>16</v>
      </c>
      <c r="V240" s="133" t="s">
        <v>53</v>
      </c>
      <c r="W240" s="134"/>
      <c r="X240" s="133" t="s">
        <v>54</v>
      </c>
      <c r="Y240" s="133" t="s">
        <v>352</v>
      </c>
      <c r="Z240" s="134">
        <v>66.7</v>
      </c>
      <c r="AA240" s="144"/>
      <c r="AB240" s="144"/>
      <c r="AC240" s="141"/>
      <c r="AD240" s="243" t="s">
        <v>348</v>
      </c>
      <c r="AE240" s="146" t="s">
        <v>161</v>
      </c>
      <c r="AF240" s="133" t="s">
        <v>349</v>
      </c>
      <c r="AG240" s="159" t="s">
        <v>1004</v>
      </c>
    </row>
    <row r="241" spans="1:33" s="120" customFormat="1" ht="39" customHeight="1" x14ac:dyDescent="0.25">
      <c r="A241" s="140" t="s">
        <v>353</v>
      </c>
      <c r="B241" s="133" t="s">
        <v>1103</v>
      </c>
      <c r="C241" s="133" t="s">
        <v>52</v>
      </c>
      <c r="D241" s="244">
        <v>41244</v>
      </c>
      <c r="E241" s="242">
        <v>2732</v>
      </c>
      <c r="F241" s="239">
        <v>7</v>
      </c>
      <c r="G241" s="146">
        <v>700</v>
      </c>
      <c r="H241" s="133">
        <v>700</v>
      </c>
      <c r="I241" s="133"/>
      <c r="J241" s="133">
        <v>98.3</v>
      </c>
      <c r="K241" s="144"/>
      <c r="L241" s="240"/>
      <c r="M241" s="240"/>
      <c r="N241" s="262">
        <v>0.9375</v>
      </c>
      <c r="O241" s="262"/>
      <c r="P241" s="241">
        <f t="shared" si="8"/>
        <v>337.5</v>
      </c>
      <c r="Q241" s="155">
        <v>8317</v>
      </c>
      <c r="R241" s="133">
        <v>105</v>
      </c>
      <c r="S241" s="134">
        <v>17</v>
      </c>
      <c r="T241" s="133">
        <v>-1</v>
      </c>
      <c r="U241" s="134">
        <f t="shared" si="7"/>
        <v>16</v>
      </c>
      <c r="V241" s="133" t="s">
        <v>53</v>
      </c>
      <c r="W241" s="134"/>
      <c r="X241" s="133" t="s">
        <v>54</v>
      </c>
      <c r="Y241" s="133" t="s">
        <v>352</v>
      </c>
      <c r="Z241" s="134">
        <v>66.7</v>
      </c>
      <c r="AA241" s="144"/>
      <c r="AB241" s="144"/>
      <c r="AC241" s="141"/>
      <c r="AD241" s="243" t="s">
        <v>348</v>
      </c>
      <c r="AE241" s="146" t="s">
        <v>161</v>
      </c>
      <c r="AF241" s="133" t="s">
        <v>349</v>
      </c>
      <c r="AG241" s="159" t="s">
        <v>1004</v>
      </c>
    </row>
    <row r="242" spans="1:33" s="120" customFormat="1" ht="39" customHeight="1" x14ac:dyDescent="0.25">
      <c r="A242" s="256" t="s">
        <v>358</v>
      </c>
      <c r="B242" s="133" t="s">
        <v>1102</v>
      </c>
      <c r="C242" s="134"/>
      <c r="D242" s="704" t="s">
        <v>1934</v>
      </c>
      <c r="E242" s="242">
        <v>2724</v>
      </c>
      <c r="F242" s="239"/>
      <c r="G242" s="260">
        <v>644</v>
      </c>
      <c r="H242" s="134">
        <v>607</v>
      </c>
      <c r="I242" s="133"/>
      <c r="J242" s="133">
        <v>97.85</v>
      </c>
      <c r="K242" s="133"/>
      <c r="L242" s="133"/>
      <c r="M242" s="133"/>
      <c r="N242" s="145"/>
      <c r="O242" s="134"/>
      <c r="P242" s="141"/>
      <c r="Q242" s="146">
        <v>8120</v>
      </c>
      <c r="R242" s="134">
        <v>88</v>
      </c>
      <c r="S242" s="134">
        <v>18.2</v>
      </c>
      <c r="T242" s="133">
        <v>7</v>
      </c>
      <c r="U242" s="133">
        <v>18.5</v>
      </c>
      <c r="V242" s="134"/>
      <c r="W242" s="133"/>
      <c r="X242" s="134"/>
      <c r="Y242" s="134"/>
      <c r="Z242" s="134"/>
      <c r="AA242" s="144"/>
      <c r="AB242" s="144"/>
      <c r="AC242" s="141"/>
      <c r="AD242" s="339"/>
      <c r="AE242" s="260" t="s">
        <v>869</v>
      </c>
      <c r="AF242" s="133" t="s">
        <v>60</v>
      </c>
      <c r="AG242" s="705" t="s">
        <v>3036</v>
      </c>
    </row>
    <row r="243" spans="1:33" s="120" customFormat="1" ht="39" customHeight="1" x14ac:dyDescent="0.25">
      <c r="A243" s="256" t="s">
        <v>358</v>
      </c>
      <c r="B243" s="133" t="s">
        <v>1102</v>
      </c>
      <c r="C243" s="134"/>
      <c r="D243" s="704" t="s">
        <v>1934</v>
      </c>
      <c r="E243" s="242">
        <v>2724</v>
      </c>
      <c r="F243" s="239"/>
      <c r="G243" s="260">
        <v>644</v>
      </c>
      <c r="H243" s="134">
        <v>607</v>
      </c>
      <c r="I243" s="133"/>
      <c r="J243" s="133">
        <v>97.85</v>
      </c>
      <c r="K243" s="133"/>
      <c r="L243" s="133"/>
      <c r="M243" s="133"/>
      <c r="N243" s="145"/>
      <c r="O243" s="134"/>
      <c r="P243" s="141"/>
      <c r="Q243" s="146">
        <v>8250</v>
      </c>
      <c r="R243" s="134">
        <v>88</v>
      </c>
      <c r="S243" s="134">
        <v>18.2</v>
      </c>
      <c r="T243" s="133">
        <v>7</v>
      </c>
      <c r="U243" s="133">
        <v>18.5</v>
      </c>
      <c r="V243" s="134"/>
      <c r="W243" s="133"/>
      <c r="X243" s="134"/>
      <c r="Y243" s="134"/>
      <c r="Z243" s="134"/>
      <c r="AA243" s="144"/>
      <c r="AB243" s="144"/>
      <c r="AC243" s="141"/>
      <c r="AD243" s="339"/>
      <c r="AE243" s="260" t="s">
        <v>869</v>
      </c>
      <c r="AF243" s="133" t="s">
        <v>60</v>
      </c>
      <c r="AG243" s="705" t="s">
        <v>3036</v>
      </c>
    </row>
    <row r="244" spans="1:33" s="127" customFormat="1" ht="39" customHeight="1" x14ac:dyDescent="0.25">
      <c r="A244" s="256" t="s">
        <v>360</v>
      </c>
      <c r="B244" s="133" t="s">
        <v>1103</v>
      </c>
      <c r="C244" s="245" t="s">
        <v>52</v>
      </c>
      <c r="D244" s="268">
        <v>41401</v>
      </c>
      <c r="E244" s="269">
        <v>2719</v>
      </c>
      <c r="F244" s="270">
        <v>5</v>
      </c>
      <c r="G244" s="257">
        <v>820</v>
      </c>
      <c r="H244" s="258">
        <v>820</v>
      </c>
      <c r="I244" s="258"/>
      <c r="J244" s="258">
        <v>98.6</v>
      </c>
      <c r="K244" s="258"/>
      <c r="L244" s="258"/>
      <c r="M244" s="258"/>
      <c r="N244" s="262">
        <v>0.45833333333333331</v>
      </c>
      <c r="O244" s="245"/>
      <c r="P244" s="285"/>
      <c r="Q244" s="257">
        <v>8090</v>
      </c>
      <c r="R244" s="245">
        <v>100</v>
      </c>
      <c r="S244" s="245">
        <v>10</v>
      </c>
      <c r="T244" s="258">
        <v>3</v>
      </c>
      <c r="U244" s="258">
        <v>13</v>
      </c>
      <c r="V244" s="245" t="s">
        <v>53</v>
      </c>
      <c r="W244" s="258" t="s">
        <v>64</v>
      </c>
      <c r="X244" s="245" t="s">
        <v>54</v>
      </c>
      <c r="Y244" s="245" t="s">
        <v>361</v>
      </c>
      <c r="Z244" s="245">
        <v>84.447999999999993</v>
      </c>
      <c r="AA244" s="271">
        <v>1</v>
      </c>
      <c r="AB244" s="271"/>
      <c r="AC244" s="285" t="s">
        <v>362</v>
      </c>
      <c r="AD244" s="339" t="s">
        <v>363</v>
      </c>
      <c r="AE244" s="340" t="s">
        <v>57</v>
      </c>
      <c r="AF244" s="258" t="s">
        <v>57</v>
      </c>
      <c r="AG244" s="261" t="s">
        <v>1027</v>
      </c>
    </row>
    <row r="245" spans="1:33" s="120" customFormat="1" ht="39" customHeight="1" x14ac:dyDescent="0.25">
      <c r="A245" s="327" t="s">
        <v>1030</v>
      </c>
      <c r="B245" s="133" t="s">
        <v>1102</v>
      </c>
      <c r="C245" s="328"/>
      <c r="D245" s="832" t="s">
        <v>1914</v>
      </c>
      <c r="E245" s="330" t="s">
        <v>1028</v>
      </c>
      <c r="F245" s="331"/>
      <c r="G245" s="332">
        <v>700</v>
      </c>
      <c r="H245" s="333">
        <v>700</v>
      </c>
      <c r="I245" s="333"/>
      <c r="J245" s="333">
        <v>98.2</v>
      </c>
      <c r="K245" s="333"/>
      <c r="L245" s="333"/>
      <c r="M245" s="333"/>
      <c r="N245" s="334"/>
      <c r="O245" s="328"/>
      <c r="P245" s="335"/>
      <c r="Q245" s="332">
        <f>8025+(375/2)</f>
        <v>8212.5</v>
      </c>
      <c r="R245" s="328">
        <v>375</v>
      </c>
      <c r="S245" s="328">
        <v>-3</v>
      </c>
      <c r="T245" s="333">
        <v>26</v>
      </c>
      <c r="U245" s="333">
        <v>23</v>
      </c>
      <c r="V245" s="328"/>
      <c r="W245" s="333"/>
      <c r="X245" s="328"/>
      <c r="Y245" s="328"/>
      <c r="Z245" s="328"/>
      <c r="AA245" s="336"/>
      <c r="AB245" s="336"/>
      <c r="AC245" s="335"/>
      <c r="AD245" s="337" t="s">
        <v>365</v>
      </c>
      <c r="AE245" s="338" t="s">
        <v>366</v>
      </c>
      <c r="AF245" s="333" t="s">
        <v>60</v>
      </c>
      <c r="AG245" s="705" t="s">
        <v>3037</v>
      </c>
    </row>
    <row r="246" spans="1:33" s="120" customFormat="1" ht="39" customHeight="1" x14ac:dyDescent="0.25">
      <c r="A246" s="327" t="s">
        <v>1031</v>
      </c>
      <c r="B246" s="133" t="s">
        <v>1102</v>
      </c>
      <c r="C246" s="328"/>
      <c r="D246" s="832" t="s">
        <v>1914</v>
      </c>
      <c r="E246" s="330" t="s">
        <v>1028</v>
      </c>
      <c r="F246" s="331"/>
      <c r="G246" s="332">
        <v>645</v>
      </c>
      <c r="H246" s="333">
        <v>630</v>
      </c>
      <c r="I246" s="333"/>
      <c r="J246" s="333">
        <v>97.9</v>
      </c>
      <c r="K246" s="333"/>
      <c r="L246" s="333"/>
      <c r="M246" s="333"/>
      <c r="N246" s="334"/>
      <c r="O246" s="328"/>
      <c r="P246" s="335"/>
      <c r="Q246" s="332">
        <f>8025+(375/2)</f>
        <v>8212.5</v>
      </c>
      <c r="R246" s="328">
        <v>375</v>
      </c>
      <c r="S246" s="328"/>
      <c r="T246" s="333"/>
      <c r="U246" s="333"/>
      <c r="V246" s="328"/>
      <c r="W246" s="333"/>
      <c r="X246" s="328"/>
      <c r="Y246" s="328"/>
      <c r="Z246" s="328"/>
      <c r="AA246" s="336"/>
      <c r="AB246" s="336"/>
      <c r="AC246" s="335"/>
      <c r="AD246" s="337" t="s">
        <v>365</v>
      </c>
      <c r="AE246" s="338" t="s">
        <v>366</v>
      </c>
      <c r="AF246" s="333"/>
      <c r="AG246" s="705" t="s">
        <v>3037</v>
      </c>
    </row>
    <row r="247" spans="1:33" s="127" customFormat="1" ht="39" customHeight="1" x14ac:dyDescent="0.25">
      <c r="A247" s="140" t="s">
        <v>376</v>
      </c>
      <c r="B247" s="133" t="s">
        <v>1103</v>
      </c>
      <c r="C247" s="133" t="s">
        <v>52</v>
      </c>
      <c r="D247" s="209">
        <v>39430</v>
      </c>
      <c r="E247" s="242">
        <v>2518</v>
      </c>
      <c r="F247" s="775">
        <v>7</v>
      </c>
      <c r="G247" s="776">
        <v>798</v>
      </c>
      <c r="H247" s="730">
        <v>798</v>
      </c>
      <c r="I247" s="777"/>
      <c r="J247" s="133">
        <v>98.6</v>
      </c>
      <c r="K247" s="240">
        <v>112.43600000000001</v>
      </c>
      <c r="L247" s="134">
        <v>85.225999999999999</v>
      </c>
      <c r="M247" s="249">
        <v>11104.26385417</v>
      </c>
      <c r="N247" s="134" t="s">
        <v>373</v>
      </c>
      <c r="O247" s="778" t="s">
        <v>2229</v>
      </c>
      <c r="P247" s="341">
        <v>36.717700000000001</v>
      </c>
      <c r="Q247" s="155">
        <v>8105</v>
      </c>
      <c r="R247" s="133">
        <v>60</v>
      </c>
      <c r="S247" s="134">
        <v>17</v>
      </c>
      <c r="T247" s="133">
        <v>7</v>
      </c>
      <c r="U247" s="134">
        <v>24</v>
      </c>
      <c r="V247" s="133" t="s">
        <v>53</v>
      </c>
      <c r="W247" s="134" t="s">
        <v>64</v>
      </c>
      <c r="X247" s="134" t="s">
        <v>40</v>
      </c>
      <c r="Y247" s="134" t="s">
        <v>65</v>
      </c>
      <c r="Z247" s="134">
        <v>105</v>
      </c>
      <c r="AA247" s="144"/>
      <c r="AB247" s="144"/>
      <c r="AC247" s="147"/>
      <c r="AD247" s="243" t="s">
        <v>377</v>
      </c>
      <c r="AE247" s="146" t="s">
        <v>375</v>
      </c>
      <c r="AF247" s="133" t="s">
        <v>378</v>
      </c>
      <c r="AG247" s="705" t="s">
        <v>2234</v>
      </c>
    </row>
    <row r="248" spans="1:33" s="127" customFormat="1" ht="39" customHeight="1" x14ac:dyDescent="0.25">
      <c r="A248" s="140" t="s">
        <v>376</v>
      </c>
      <c r="B248" s="133" t="s">
        <v>1103</v>
      </c>
      <c r="C248" s="133" t="s">
        <v>52</v>
      </c>
      <c r="D248" s="209">
        <v>39430</v>
      </c>
      <c r="E248" s="242">
        <v>2518</v>
      </c>
      <c r="F248" s="775">
        <v>7</v>
      </c>
      <c r="G248" s="776">
        <v>798</v>
      </c>
      <c r="H248" s="730">
        <v>798</v>
      </c>
      <c r="I248" s="777"/>
      <c r="J248" s="133">
        <v>98.6</v>
      </c>
      <c r="K248" s="240">
        <v>112.43600000000001</v>
      </c>
      <c r="L248" s="134">
        <v>85.225999999999999</v>
      </c>
      <c r="M248" s="249">
        <v>11104.26385417</v>
      </c>
      <c r="N248" s="134" t="s">
        <v>373</v>
      </c>
      <c r="O248" s="778" t="s">
        <v>2229</v>
      </c>
      <c r="P248" s="341">
        <v>36.717700000000001</v>
      </c>
      <c r="Q248" s="155">
        <v>8105</v>
      </c>
      <c r="R248" s="133">
        <v>100</v>
      </c>
      <c r="S248" s="134">
        <v>17</v>
      </c>
      <c r="T248" s="133">
        <v>7</v>
      </c>
      <c r="U248" s="134">
        <v>24</v>
      </c>
      <c r="V248" s="133" t="s">
        <v>53</v>
      </c>
      <c r="W248" s="134" t="s">
        <v>64</v>
      </c>
      <c r="X248" s="134" t="s">
        <v>40</v>
      </c>
      <c r="Y248" s="134" t="s">
        <v>65</v>
      </c>
      <c r="Z248" s="134">
        <v>175</v>
      </c>
      <c r="AA248" s="144"/>
      <c r="AB248" s="144"/>
      <c r="AC248" s="147"/>
      <c r="AD248" s="243" t="s">
        <v>377</v>
      </c>
      <c r="AE248" s="146" t="s">
        <v>375</v>
      </c>
      <c r="AF248" s="133" t="s">
        <v>378</v>
      </c>
      <c r="AG248" s="705" t="s">
        <v>2234</v>
      </c>
    </row>
    <row r="249" spans="1:33" s="122" customFormat="1" ht="39" customHeight="1" x14ac:dyDescent="0.25">
      <c r="A249" s="140" t="s">
        <v>376</v>
      </c>
      <c r="B249" s="133" t="s">
        <v>1103</v>
      </c>
      <c r="C249" s="133" t="s">
        <v>52</v>
      </c>
      <c r="D249" s="209">
        <v>39430</v>
      </c>
      <c r="E249" s="242">
        <v>2518</v>
      </c>
      <c r="F249" s="775">
        <v>7</v>
      </c>
      <c r="G249" s="776">
        <v>798</v>
      </c>
      <c r="H249" s="730">
        <v>798</v>
      </c>
      <c r="I249" s="777"/>
      <c r="J249" s="133">
        <v>98.6</v>
      </c>
      <c r="K249" s="240">
        <v>112.43600000000001</v>
      </c>
      <c r="L249" s="134">
        <v>85.225999999999999</v>
      </c>
      <c r="M249" s="249">
        <v>11104.26385417</v>
      </c>
      <c r="N249" s="134" t="s">
        <v>373</v>
      </c>
      <c r="O249" s="778" t="s">
        <v>2229</v>
      </c>
      <c r="P249" s="341">
        <v>36.717700000000001</v>
      </c>
      <c r="Q249" s="155">
        <v>8230</v>
      </c>
      <c r="R249" s="133">
        <v>60</v>
      </c>
      <c r="S249" s="134">
        <v>17</v>
      </c>
      <c r="T249" s="133">
        <v>7</v>
      </c>
      <c r="U249" s="134">
        <v>24</v>
      </c>
      <c r="V249" s="133" t="s">
        <v>53</v>
      </c>
      <c r="W249" s="134" t="s">
        <v>64</v>
      </c>
      <c r="X249" s="134" t="s">
        <v>40</v>
      </c>
      <c r="Y249" s="134" t="s">
        <v>65</v>
      </c>
      <c r="Z249" s="134">
        <v>105</v>
      </c>
      <c r="AA249" s="144"/>
      <c r="AB249" s="144"/>
      <c r="AC249" s="147"/>
      <c r="AD249" s="243" t="s">
        <v>377</v>
      </c>
      <c r="AE249" s="146" t="s">
        <v>375</v>
      </c>
      <c r="AF249" s="133" t="s">
        <v>378</v>
      </c>
      <c r="AG249" s="705" t="s">
        <v>2234</v>
      </c>
    </row>
    <row r="250" spans="1:33" s="120" customFormat="1" ht="39" customHeight="1" x14ac:dyDescent="0.25">
      <c r="A250" s="140" t="s">
        <v>376</v>
      </c>
      <c r="B250" s="133" t="s">
        <v>1103</v>
      </c>
      <c r="C250" s="133" t="s">
        <v>52</v>
      </c>
      <c r="D250" s="209">
        <v>39430</v>
      </c>
      <c r="E250" s="242">
        <v>2518</v>
      </c>
      <c r="F250" s="775">
        <v>7</v>
      </c>
      <c r="G250" s="776">
        <v>798</v>
      </c>
      <c r="H250" s="730">
        <v>798</v>
      </c>
      <c r="I250" s="777"/>
      <c r="J250" s="133">
        <v>98.6</v>
      </c>
      <c r="K250" s="240">
        <v>112.43600000000001</v>
      </c>
      <c r="L250" s="134">
        <v>85.225999999999999</v>
      </c>
      <c r="M250" s="249">
        <v>11104.26385417</v>
      </c>
      <c r="N250" s="134" t="s">
        <v>373</v>
      </c>
      <c r="O250" s="778" t="s">
        <v>2229</v>
      </c>
      <c r="P250" s="341">
        <v>36.717700000000001</v>
      </c>
      <c r="Q250" s="155">
        <v>8230</v>
      </c>
      <c r="R250" s="133">
        <v>100</v>
      </c>
      <c r="S250" s="134">
        <v>17</v>
      </c>
      <c r="T250" s="133">
        <v>7</v>
      </c>
      <c r="U250" s="134">
        <v>24</v>
      </c>
      <c r="V250" s="133" t="s">
        <v>53</v>
      </c>
      <c r="W250" s="134" t="s">
        <v>64</v>
      </c>
      <c r="X250" s="134" t="s">
        <v>40</v>
      </c>
      <c r="Y250" s="134" t="s">
        <v>65</v>
      </c>
      <c r="Z250" s="134">
        <v>175</v>
      </c>
      <c r="AA250" s="144"/>
      <c r="AB250" s="144"/>
      <c r="AC250" s="147"/>
      <c r="AD250" s="243" t="s">
        <v>377</v>
      </c>
      <c r="AE250" s="146" t="s">
        <v>375</v>
      </c>
      <c r="AF250" s="133" t="s">
        <v>378</v>
      </c>
      <c r="AG250" s="705" t="s">
        <v>2234</v>
      </c>
    </row>
    <row r="251" spans="1:33" s="122" customFormat="1" ht="39" customHeight="1" x14ac:dyDescent="0.25">
      <c r="A251" s="342" t="s">
        <v>381</v>
      </c>
      <c r="B251" s="133" t="s">
        <v>1102</v>
      </c>
      <c r="C251" s="343" t="s">
        <v>52</v>
      </c>
      <c r="D251" s="779" t="s">
        <v>1914</v>
      </c>
      <c r="E251" s="344">
        <v>2731</v>
      </c>
      <c r="F251" s="780">
        <v>7</v>
      </c>
      <c r="G251" s="345">
        <v>617</v>
      </c>
      <c r="H251" s="343">
        <v>595</v>
      </c>
      <c r="I251" s="343"/>
      <c r="J251" s="343">
        <v>97.7</v>
      </c>
      <c r="K251" s="346"/>
      <c r="L251" s="347"/>
      <c r="M251" s="347"/>
      <c r="N251" s="347" t="s">
        <v>373</v>
      </c>
      <c r="O251" s="781" t="s">
        <v>2230</v>
      </c>
      <c r="P251" s="348"/>
      <c r="Q251" s="349">
        <v>8105</v>
      </c>
      <c r="R251" s="343">
        <v>100</v>
      </c>
      <c r="S251" s="347">
        <v>17</v>
      </c>
      <c r="T251" s="343">
        <v>7</v>
      </c>
      <c r="U251" s="347">
        <v>19.100000000000001</v>
      </c>
      <c r="V251" s="343" t="s">
        <v>53</v>
      </c>
      <c r="W251" s="347" t="s">
        <v>64</v>
      </c>
      <c r="X251" s="347"/>
      <c r="Y251" s="347" t="s">
        <v>159</v>
      </c>
      <c r="Z251" s="347">
        <v>150</v>
      </c>
      <c r="AA251" s="346"/>
      <c r="AB251" s="346"/>
      <c r="AC251" s="350"/>
      <c r="AD251" s="782" t="s">
        <v>2231</v>
      </c>
      <c r="AE251" s="345" t="s">
        <v>375</v>
      </c>
      <c r="AF251" s="343" t="s">
        <v>378</v>
      </c>
      <c r="AG251" s="705" t="s">
        <v>2232</v>
      </c>
    </row>
    <row r="252" spans="1:33" s="122" customFormat="1" ht="39" customHeight="1" x14ac:dyDescent="0.25">
      <c r="A252" s="342" t="s">
        <v>381</v>
      </c>
      <c r="B252" s="133" t="s">
        <v>1102</v>
      </c>
      <c r="C252" s="343" t="s">
        <v>52</v>
      </c>
      <c r="D252" s="779" t="s">
        <v>1914</v>
      </c>
      <c r="E252" s="344">
        <v>2731</v>
      </c>
      <c r="F252" s="780">
        <v>7</v>
      </c>
      <c r="G252" s="345">
        <v>617</v>
      </c>
      <c r="H252" s="343">
        <v>595</v>
      </c>
      <c r="I252" s="343"/>
      <c r="J252" s="343">
        <v>97.7</v>
      </c>
      <c r="K252" s="346"/>
      <c r="L252" s="347"/>
      <c r="M252" s="347"/>
      <c r="N252" s="347" t="s">
        <v>373</v>
      </c>
      <c r="O252" s="781" t="s">
        <v>2230</v>
      </c>
      <c r="P252" s="348"/>
      <c r="Q252" s="349">
        <v>8190</v>
      </c>
      <c r="R252" s="343">
        <v>320</v>
      </c>
      <c r="S252" s="347">
        <v>22</v>
      </c>
      <c r="T252" s="343">
        <v>7</v>
      </c>
      <c r="U252" s="347">
        <v>19.100000000000001</v>
      </c>
      <c r="V252" s="343" t="s">
        <v>53</v>
      </c>
      <c r="W252" s="347" t="s">
        <v>64</v>
      </c>
      <c r="X252" s="347"/>
      <c r="Y252" s="347" t="s">
        <v>159</v>
      </c>
      <c r="Z252" s="347">
        <v>150</v>
      </c>
      <c r="AA252" s="346"/>
      <c r="AB252" s="346"/>
      <c r="AC252" s="350"/>
      <c r="AD252" s="782" t="s">
        <v>2231</v>
      </c>
      <c r="AE252" s="345" t="s">
        <v>375</v>
      </c>
      <c r="AF252" s="343" t="s">
        <v>378</v>
      </c>
      <c r="AG252" s="705" t="s">
        <v>2233</v>
      </c>
    </row>
    <row r="253" spans="1:33" s="122" customFormat="1" ht="39" customHeight="1" x14ac:dyDescent="0.25">
      <c r="A253" s="342" t="s">
        <v>381</v>
      </c>
      <c r="B253" s="133" t="s">
        <v>1102</v>
      </c>
      <c r="C253" s="343" t="s">
        <v>52</v>
      </c>
      <c r="D253" s="779" t="s">
        <v>1914</v>
      </c>
      <c r="E253" s="344">
        <v>2731</v>
      </c>
      <c r="F253" s="780">
        <v>7</v>
      </c>
      <c r="G253" s="345">
        <v>617</v>
      </c>
      <c r="H253" s="343">
        <v>595</v>
      </c>
      <c r="I253" s="343"/>
      <c r="J253" s="343">
        <v>97.7</v>
      </c>
      <c r="K253" s="346"/>
      <c r="L253" s="347"/>
      <c r="M253" s="347"/>
      <c r="N253" s="347" t="s">
        <v>373</v>
      </c>
      <c r="O253" s="781" t="s">
        <v>2230</v>
      </c>
      <c r="P253" s="348"/>
      <c r="Q253" s="349">
        <v>8230</v>
      </c>
      <c r="R253" s="343">
        <v>100</v>
      </c>
      <c r="S253" s="347">
        <v>17</v>
      </c>
      <c r="T253" s="343">
        <v>7</v>
      </c>
      <c r="U253" s="347">
        <v>19.100000000000001</v>
      </c>
      <c r="V253" s="343" t="s">
        <v>53</v>
      </c>
      <c r="W253" s="347" t="s">
        <v>64</v>
      </c>
      <c r="X253" s="347"/>
      <c r="Y253" s="347" t="s">
        <v>159</v>
      </c>
      <c r="Z253" s="347">
        <v>150</v>
      </c>
      <c r="AA253" s="346"/>
      <c r="AB253" s="346"/>
      <c r="AC253" s="350"/>
      <c r="AD253" s="782" t="s">
        <v>2231</v>
      </c>
      <c r="AE253" s="345" t="s">
        <v>375</v>
      </c>
      <c r="AF253" s="343" t="s">
        <v>378</v>
      </c>
      <c r="AG253" s="705" t="s">
        <v>2233</v>
      </c>
    </row>
    <row r="254" spans="1:33" s="120" customFormat="1" ht="39" customHeight="1" x14ac:dyDescent="0.25">
      <c r="A254" s="140" t="s">
        <v>382</v>
      </c>
      <c r="B254" s="133" t="s">
        <v>1103</v>
      </c>
      <c r="C254" s="133" t="s">
        <v>52</v>
      </c>
      <c r="D254" s="209">
        <v>39689</v>
      </c>
      <c r="E254" s="242">
        <v>2637</v>
      </c>
      <c r="F254" s="239">
        <v>7</v>
      </c>
      <c r="G254" s="146">
        <v>600</v>
      </c>
      <c r="H254" s="133">
        <v>600</v>
      </c>
      <c r="I254" s="133">
        <v>294.39999999999998</v>
      </c>
      <c r="J254" s="133">
        <v>97.97</v>
      </c>
      <c r="K254" s="144">
        <v>201.58</v>
      </c>
      <c r="L254" s="240">
        <v>65.48</v>
      </c>
      <c r="M254" s="240">
        <v>9115.8700000000008</v>
      </c>
      <c r="N254" s="145">
        <v>0.95833333333333337</v>
      </c>
      <c r="O254" s="145"/>
      <c r="P254" s="241">
        <f>N254*360</f>
        <v>345</v>
      </c>
      <c r="Q254" s="155">
        <v>8160</v>
      </c>
      <c r="R254" s="133">
        <v>80</v>
      </c>
      <c r="S254" s="134">
        <v>7.5</v>
      </c>
      <c r="T254" s="133">
        <v>6.5</v>
      </c>
      <c r="U254" s="134">
        <f t="shared" ref="U254:U259" si="9">S254+T254</f>
        <v>14</v>
      </c>
      <c r="V254" s="133" t="s">
        <v>53</v>
      </c>
      <c r="W254" s="134"/>
      <c r="X254" s="134" t="s">
        <v>40</v>
      </c>
      <c r="Y254" s="133" t="s">
        <v>65</v>
      </c>
      <c r="Z254" s="134" t="s">
        <v>40</v>
      </c>
      <c r="AA254" s="144"/>
      <c r="AB254" s="144"/>
      <c r="AC254" s="147"/>
      <c r="AD254" s="243" t="s">
        <v>383</v>
      </c>
      <c r="AE254" s="146" t="s">
        <v>312</v>
      </c>
      <c r="AF254" s="134" t="s">
        <v>1038</v>
      </c>
      <c r="AG254" s="159" t="s">
        <v>1040</v>
      </c>
    </row>
    <row r="255" spans="1:33" s="120" customFormat="1" ht="39" customHeight="1" x14ac:dyDescent="0.25">
      <c r="A255" s="140" t="s">
        <v>384</v>
      </c>
      <c r="B255" s="133" t="s">
        <v>1103</v>
      </c>
      <c r="C255" s="133" t="s">
        <v>52</v>
      </c>
      <c r="D255" s="209">
        <v>39689</v>
      </c>
      <c r="E255" s="242">
        <v>2637</v>
      </c>
      <c r="F255" s="239">
        <v>7</v>
      </c>
      <c r="G255" s="146">
        <v>600</v>
      </c>
      <c r="H255" s="133">
        <v>600</v>
      </c>
      <c r="I255" s="133">
        <v>284.7</v>
      </c>
      <c r="J255" s="133">
        <v>97.97</v>
      </c>
      <c r="K255" s="144">
        <v>201.52</v>
      </c>
      <c r="L255" s="240">
        <v>75.3</v>
      </c>
      <c r="M255" s="240">
        <v>9115.92</v>
      </c>
      <c r="N255" s="145">
        <v>0.95833333333333337</v>
      </c>
      <c r="O255" s="145"/>
      <c r="P255" s="241">
        <f>N255*360</f>
        <v>345</v>
      </c>
      <c r="Q255" s="155">
        <v>8160</v>
      </c>
      <c r="R255" s="133">
        <v>80</v>
      </c>
      <c r="S255" s="134">
        <v>7.5</v>
      </c>
      <c r="T255" s="133">
        <v>6.5</v>
      </c>
      <c r="U255" s="134">
        <f t="shared" si="9"/>
        <v>14</v>
      </c>
      <c r="V255" s="133" t="s">
        <v>53</v>
      </c>
      <c r="W255" s="134"/>
      <c r="X255" s="134" t="s">
        <v>40</v>
      </c>
      <c r="Y255" s="133" t="s">
        <v>65</v>
      </c>
      <c r="Z255" s="134" t="s">
        <v>40</v>
      </c>
      <c r="AA255" s="144"/>
      <c r="AB255" s="144"/>
      <c r="AC255" s="147"/>
      <c r="AD255" s="243" t="s">
        <v>383</v>
      </c>
      <c r="AE255" s="146" t="s">
        <v>312</v>
      </c>
      <c r="AF255" s="134" t="s">
        <v>1038</v>
      </c>
      <c r="AG255" s="159" t="s">
        <v>1040</v>
      </c>
    </row>
    <row r="256" spans="1:33" s="122" customFormat="1" ht="39" customHeight="1" x14ac:dyDescent="0.25">
      <c r="A256" s="140" t="s">
        <v>385</v>
      </c>
      <c r="B256" s="133" t="s">
        <v>1103</v>
      </c>
      <c r="C256" s="133" t="s">
        <v>52</v>
      </c>
      <c r="D256" s="209">
        <v>39689</v>
      </c>
      <c r="E256" s="242">
        <v>2637</v>
      </c>
      <c r="F256" s="239">
        <v>7</v>
      </c>
      <c r="G256" s="146">
        <v>600</v>
      </c>
      <c r="H256" s="133">
        <v>600</v>
      </c>
      <c r="I256" s="133">
        <v>224.2</v>
      </c>
      <c r="J256" s="133">
        <v>97.97</v>
      </c>
      <c r="K256" s="144">
        <v>201.04</v>
      </c>
      <c r="L256" s="240">
        <v>224.19</v>
      </c>
      <c r="M256" s="240">
        <v>9115.91</v>
      </c>
      <c r="N256" s="145">
        <v>0.95833333333333337</v>
      </c>
      <c r="O256" s="145"/>
      <c r="P256" s="241">
        <f>N256*360</f>
        <v>345</v>
      </c>
      <c r="Q256" s="155">
        <v>8160</v>
      </c>
      <c r="R256" s="133">
        <v>80</v>
      </c>
      <c r="S256" s="134">
        <v>7.5</v>
      </c>
      <c r="T256" s="133">
        <v>6.5</v>
      </c>
      <c r="U256" s="134">
        <f t="shared" si="9"/>
        <v>14</v>
      </c>
      <c r="V256" s="133" t="s">
        <v>53</v>
      </c>
      <c r="W256" s="134"/>
      <c r="X256" s="134" t="s">
        <v>40</v>
      </c>
      <c r="Y256" s="133" t="s">
        <v>65</v>
      </c>
      <c r="Z256" s="134" t="s">
        <v>40</v>
      </c>
      <c r="AA256" s="144"/>
      <c r="AB256" s="144"/>
      <c r="AC256" s="147"/>
      <c r="AD256" s="243" t="s">
        <v>383</v>
      </c>
      <c r="AE256" s="146" t="s">
        <v>312</v>
      </c>
      <c r="AF256" s="134" t="s">
        <v>1038</v>
      </c>
      <c r="AG256" s="159" t="s">
        <v>1040</v>
      </c>
    </row>
    <row r="257" spans="1:33" s="130" customFormat="1" ht="39" customHeight="1" x14ac:dyDescent="0.25">
      <c r="A257" s="140" t="s">
        <v>386</v>
      </c>
      <c r="B257" s="133" t="s">
        <v>1103</v>
      </c>
      <c r="C257" s="133" t="s">
        <v>52</v>
      </c>
      <c r="D257" s="209">
        <v>39689</v>
      </c>
      <c r="E257" s="242">
        <v>2637</v>
      </c>
      <c r="F257" s="239">
        <v>7</v>
      </c>
      <c r="G257" s="146">
        <v>600</v>
      </c>
      <c r="H257" s="133">
        <v>600</v>
      </c>
      <c r="I257" s="133">
        <v>165</v>
      </c>
      <c r="J257" s="133">
        <v>97.97</v>
      </c>
      <c r="K257" s="144">
        <v>200.9</v>
      </c>
      <c r="L257" s="240">
        <v>165.04</v>
      </c>
      <c r="M257" s="240">
        <v>9115.89</v>
      </c>
      <c r="N257" s="145">
        <v>0.95833333333333337</v>
      </c>
      <c r="O257" s="145"/>
      <c r="P257" s="241">
        <f>N257*360</f>
        <v>345</v>
      </c>
      <c r="Q257" s="155">
        <v>8160</v>
      </c>
      <c r="R257" s="133">
        <v>80</v>
      </c>
      <c r="S257" s="134">
        <v>7.5</v>
      </c>
      <c r="T257" s="133">
        <v>6.5</v>
      </c>
      <c r="U257" s="134">
        <f t="shared" si="9"/>
        <v>14</v>
      </c>
      <c r="V257" s="133" t="s">
        <v>53</v>
      </c>
      <c r="W257" s="134"/>
      <c r="X257" s="134" t="s">
        <v>40</v>
      </c>
      <c r="Y257" s="133" t="s">
        <v>65</v>
      </c>
      <c r="Z257" s="134" t="s">
        <v>40</v>
      </c>
      <c r="AA257" s="144"/>
      <c r="AB257" s="144"/>
      <c r="AC257" s="147"/>
      <c r="AD257" s="243" t="s">
        <v>383</v>
      </c>
      <c r="AE257" s="146" t="s">
        <v>312</v>
      </c>
      <c r="AF257" s="134" t="s">
        <v>1038</v>
      </c>
      <c r="AG257" s="159" t="s">
        <v>1040</v>
      </c>
    </row>
    <row r="258" spans="1:33" s="130" customFormat="1" ht="39" customHeight="1" x14ac:dyDescent="0.25">
      <c r="A258" s="140" t="s">
        <v>387</v>
      </c>
      <c r="B258" s="133" t="s">
        <v>1103</v>
      </c>
      <c r="C258" s="133" t="s">
        <v>52</v>
      </c>
      <c r="D258" s="209">
        <v>39689</v>
      </c>
      <c r="E258" s="242">
        <v>2637</v>
      </c>
      <c r="F258" s="239">
        <v>7</v>
      </c>
      <c r="G258" s="146">
        <v>600</v>
      </c>
      <c r="H258" s="133">
        <v>600</v>
      </c>
      <c r="I258" s="133">
        <v>147.4</v>
      </c>
      <c r="J258" s="133">
        <v>97.97</v>
      </c>
      <c r="K258" s="144">
        <v>200.88</v>
      </c>
      <c r="L258" s="240">
        <v>147.38</v>
      </c>
      <c r="M258" s="240">
        <v>9115.9500000000007</v>
      </c>
      <c r="N258" s="145">
        <v>0.95833333333333337</v>
      </c>
      <c r="O258" s="145"/>
      <c r="P258" s="241">
        <f>N258*360</f>
        <v>345</v>
      </c>
      <c r="Q258" s="155">
        <v>8160</v>
      </c>
      <c r="R258" s="133">
        <v>80</v>
      </c>
      <c r="S258" s="134">
        <v>7.5</v>
      </c>
      <c r="T258" s="133">
        <v>6.5</v>
      </c>
      <c r="U258" s="134">
        <f t="shared" si="9"/>
        <v>14</v>
      </c>
      <c r="V258" s="133" t="s">
        <v>53</v>
      </c>
      <c r="W258" s="134"/>
      <c r="X258" s="134" t="s">
        <v>40</v>
      </c>
      <c r="Y258" s="133" t="s">
        <v>65</v>
      </c>
      <c r="Z258" s="134" t="s">
        <v>40</v>
      </c>
      <c r="AA258" s="144"/>
      <c r="AB258" s="144"/>
      <c r="AC258" s="147"/>
      <c r="AD258" s="243" t="s">
        <v>383</v>
      </c>
      <c r="AE258" s="146" t="s">
        <v>312</v>
      </c>
      <c r="AF258" s="134" t="s">
        <v>1038</v>
      </c>
      <c r="AG258" s="159" t="s">
        <v>1040</v>
      </c>
    </row>
    <row r="259" spans="1:33" s="130" customFormat="1" ht="39" customHeight="1" x14ac:dyDescent="0.25">
      <c r="A259" s="140" t="s">
        <v>388</v>
      </c>
      <c r="B259" s="133" t="s">
        <v>1103</v>
      </c>
      <c r="C259" s="133"/>
      <c r="D259" s="244">
        <v>40772</v>
      </c>
      <c r="E259" s="242" t="s">
        <v>1080</v>
      </c>
      <c r="F259" s="239"/>
      <c r="G259" s="146">
        <v>700</v>
      </c>
      <c r="H259" s="133">
        <v>700</v>
      </c>
      <c r="I259" s="133"/>
      <c r="J259" s="133">
        <v>98</v>
      </c>
      <c r="K259" s="144"/>
      <c r="L259" s="240"/>
      <c r="M259" s="240"/>
      <c r="N259" s="145"/>
      <c r="O259" s="145"/>
      <c r="P259" s="241"/>
      <c r="Q259" s="155">
        <v>8230</v>
      </c>
      <c r="R259" s="133">
        <v>90</v>
      </c>
      <c r="S259" s="134">
        <v>8.5</v>
      </c>
      <c r="T259" s="133"/>
      <c r="U259" s="134">
        <f t="shared" si="9"/>
        <v>8.5</v>
      </c>
      <c r="V259" s="133"/>
      <c r="W259" s="134"/>
      <c r="X259" s="134"/>
      <c r="Y259" s="133"/>
      <c r="Z259" s="134"/>
      <c r="AA259" s="144"/>
      <c r="AB259" s="144"/>
      <c r="AC259" s="147"/>
      <c r="AD259" s="243" t="s">
        <v>389</v>
      </c>
      <c r="AE259" s="146" t="s">
        <v>230</v>
      </c>
      <c r="AF259" s="134" t="s">
        <v>1076</v>
      </c>
      <c r="AG259" s="159" t="s">
        <v>1075</v>
      </c>
    </row>
    <row r="260" spans="1:33" s="130" customFormat="1" ht="39" customHeight="1" x14ac:dyDescent="0.25">
      <c r="A260" s="855" t="s">
        <v>3128</v>
      </c>
      <c r="B260" s="837" t="s">
        <v>1103</v>
      </c>
      <c r="C260" s="837"/>
      <c r="D260" s="856">
        <v>41025</v>
      </c>
      <c r="E260" s="857" t="s">
        <v>3130</v>
      </c>
      <c r="F260" s="858"/>
      <c r="G260" s="859">
        <v>536</v>
      </c>
      <c r="H260" s="837">
        <v>536</v>
      </c>
      <c r="I260" s="837"/>
      <c r="J260" s="837">
        <v>97.6</v>
      </c>
      <c r="K260" s="866"/>
      <c r="L260" s="860"/>
      <c r="M260" s="860"/>
      <c r="N260" s="861"/>
      <c r="O260" s="861"/>
      <c r="P260" s="863"/>
      <c r="Q260" s="864">
        <v>8220</v>
      </c>
      <c r="R260" s="837">
        <v>375</v>
      </c>
      <c r="S260" s="862"/>
      <c r="T260" s="837"/>
      <c r="U260" s="862"/>
      <c r="V260" s="837"/>
      <c r="W260" s="862"/>
      <c r="X260" s="862"/>
      <c r="Y260" s="837"/>
      <c r="Z260" s="862"/>
      <c r="AA260" s="866"/>
      <c r="AB260" s="866"/>
      <c r="AC260" s="867"/>
      <c r="AD260" s="868"/>
      <c r="AE260" s="859" t="s">
        <v>258</v>
      </c>
      <c r="AF260" s="862" t="s">
        <v>60</v>
      </c>
      <c r="AG260" s="838" t="s">
        <v>3129</v>
      </c>
    </row>
    <row r="261" spans="1:33" s="130" customFormat="1" ht="39" customHeight="1" x14ac:dyDescent="0.25">
      <c r="A261" s="855" t="s">
        <v>3127</v>
      </c>
      <c r="B261" s="837" t="s">
        <v>1103</v>
      </c>
      <c r="C261" s="837"/>
      <c r="D261" s="856">
        <v>39927</v>
      </c>
      <c r="E261" s="857" t="s">
        <v>3130</v>
      </c>
      <c r="F261" s="858"/>
      <c r="G261" s="859">
        <v>536</v>
      </c>
      <c r="H261" s="837">
        <v>536</v>
      </c>
      <c r="I261" s="837"/>
      <c r="J261" s="837">
        <v>97.6</v>
      </c>
      <c r="K261" s="866"/>
      <c r="L261" s="860"/>
      <c r="M261" s="860"/>
      <c r="N261" s="861"/>
      <c r="O261" s="861"/>
      <c r="P261" s="863"/>
      <c r="Q261" s="864">
        <v>8220</v>
      </c>
      <c r="R261" s="837">
        <v>375</v>
      </c>
      <c r="S261" s="862"/>
      <c r="T261" s="837"/>
      <c r="U261" s="862"/>
      <c r="V261" s="837"/>
      <c r="W261" s="862"/>
      <c r="X261" s="862"/>
      <c r="Y261" s="837"/>
      <c r="Z261" s="862"/>
      <c r="AA261" s="866"/>
      <c r="AB261" s="866"/>
      <c r="AC261" s="867"/>
      <c r="AD261" s="868"/>
      <c r="AE261" s="859" t="s">
        <v>258</v>
      </c>
      <c r="AF261" s="862" t="s">
        <v>60</v>
      </c>
      <c r="AG261" s="838" t="s">
        <v>3126</v>
      </c>
    </row>
    <row r="262" spans="1:33" s="120" customFormat="1" ht="39" customHeight="1" x14ac:dyDescent="0.25">
      <c r="A262" s="140" t="s">
        <v>394</v>
      </c>
      <c r="B262" s="133" t="s">
        <v>1103</v>
      </c>
      <c r="C262" s="133" t="s">
        <v>86</v>
      </c>
      <c r="D262" s="209">
        <v>38883</v>
      </c>
      <c r="E262" s="242">
        <v>2634</v>
      </c>
      <c r="F262" s="239"/>
      <c r="G262" s="146">
        <v>550</v>
      </c>
      <c r="H262" s="133">
        <v>550</v>
      </c>
      <c r="I262" s="133"/>
      <c r="J262" s="133">
        <v>64.599999999999994</v>
      </c>
      <c r="K262" s="133"/>
      <c r="L262" s="133"/>
      <c r="M262" s="133"/>
      <c r="N262" s="133"/>
      <c r="O262" s="133"/>
      <c r="P262" s="267"/>
      <c r="Q262" s="146" t="s">
        <v>395</v>
      </c>
      <c r="R262" s="133" t="s">
        <v>396</v>
      </c>
      <c r="S262" s="351" t="s">
        <v>397</v>
      </c>
      <c r="T262" s="133">
        <v>21</v>
      </c>
      <c r="U262" s="133">
        <v>23.8</v>
      </c>
      <c r="V262" s="133" t="s">
        <v>94</v>
      </c>
      <c r="W262" s="133" t="s">
        <v>166</v>
      </c>
      <c r="X262" s="133" t="s">
        <v>54</v>
      </c>
      <c r="Y262" s="133" t="s">
        <v>65</v>
      </c>
      <c r="Z262" s="133" t="s">
        <v>398</v>
      </c>
      <c r="AA262" s="133"/>
      <c r="AB262" s="133"/>
      <c r="AC262" s="267"/>
      <c r="AD262" s="243" t="s">
        <v>167</v>
      </c>
      <c r="AE262" s="146" t="s">
        <v>91</v>
      </c>
      <c r="AF262" s="133" t="s">
        <v>399</v>
      </c>
      <c r="AG262" s="352"/>
    </row>
    <row r="263" spans="1:33" s="120" customFormat="1" ht="39" customHeight="1" x14ac:dyDescent="0.25">
      <c r="A263" s="140" t="s">
        <v>394</v>
      </c>
      <c r="B263" s="133" t="s">
        <v>1103</v>
      </c>
      <c r="C263" s="133" t="s">
        <v>86</v>
      </c>
      <c r="D263" s="209">
        <v>38883</v>
      </c>
      <c r="E263" s="242">
        <v>2634</v>
      </c>
      <c r="F263" s="239"/>
      <c r="G263" s="146">
        <v>550</v>
      </c>
      <c r="H263" s="133">
        <v>550</v>
      </c>
      <c r="I263" s="133"/>
      <c r="J263" s="133">
        <v>64.599999999999994</v>
      </c>
      <c r="K263" s="133"/>
      <c r="L263" s="133"/>
      <c r="M263" s="133"/>
      <c r="N263" s="133"/>
      <c r="O263" s="133"/>
      <c r="P263" s="267"/>
      <c r="Q263" s="146" t="s">
        <v>400</v>
      </c>
      <c r="R263" s="133" t="s">
        <v>396</v>
      </c>
      <c r="S263" s="351" t="s">
        <v>397</v>
      </c>
      <c r="T263" s="133">
        <v>21</v>
      </c>
      <c r="U263" s="133">
        <v>23.8</v>
      </c>
      <c r="V263" s="133" t="s">
        <v>94</v>
      </c>
      <c r="W263" s="133" t="s">
        <v>166</v>
      </c>
      <c r="X263" s="133" t="s">
        <v>54</v>
      </c>
      <c r="Y263" s="133" t="s">
        <v>65</v>
      </c>
      <c r="Z263" s="133" t="s">
        <v>398</v>
      </c>
      <c r="AA263" s="133"/>
      <c r="AB263" s="133"/>
      <c r="AC263" s="267"/>
      <c r="AD263" s="243" t="s">
        <v>167</v>
      </c>
      <c r="AE263" s="146" t="s">
        <v>91</v>
      </c>
      <c r="AF263" s="133" t="s">
        <v>399</v>
      </c>
      <c r="AG263" s="307"/>
    </row>
    <row r="264" spans="1:33" s="882" customFormat="1" ht="23.1" customHeight="1" x14ac:dyDescent="0.25">
      <c r="A264" s="716" t="s">
        <v>1018</v>
      </c>
      <c r="B264" s="717" t="s">
        <v>984</v>
      </c>
      <c r="C264" s="717" t="s">
        <v>52</v>
      </c>
      <c r="D264" s="718">
        <v>40704</v>
      </c>
      <c r="E264" s="719">
        <v>4723</v>
      </c>
      <c r="F264" s="720"/>
      <c r="G264" s="721">
        <v>657</v>
      </c>
      <c r="H264" s="717">
        <v>657</v>
      </c>
      <c r="I264" s="722"/>
      <c r="J264" s="722">
        <v>98.01</v>
      </c>
      <c r="K264" s="722"/>
      <c r="L264" s="722"/>
      <c r="M264" s="723"/>
      <c r="N264" s="898"/>
      <c r="O264" s="898"/>
      <c r="P264" s="879"/>
      <c r="Q264" s="880">
        <v>8054</v>
      </c>
      <c r="R264" s="717">
        <v>14.4</v>
      </c>
      <c r="S264" s="725">
        <f>10*LOG(6.3)</f>
        <v>7.9934054945358168</v>
      </c>
      <c r="T264" s="717"/>
      <c r="U264" s="725">
        <f>S264+T264</f>
        <v>7.9934054945358168</v>
      </c>
      <c r="V264" s="717"/>
      <c r="W264" s="725"/>
      <c r="X264" s="717" t="s">
        <v>54</v>
      </c>
      <c r="Y264" s="717"/>
      <c r="Z264" s="717"/>
      <c r="AA264" s="726"/>
      <c r="AB264" s="726"/>
      <c r="AC264" s="727"/>
      <c r="AD264" s="881" t="s">
        <v>407</v>
      </c>
      <c r="AE264" s="721" t="s">
        <v>405</v>
      </c>
      <c r="AF264" s="717" t="s">
        <v>408</v>
      </c>
      <c r="AG264" s="729" t="s">
        <v>3100</v>
      </c>
    </row>
    <row r="265" spans="1:33" s="882" customFormat="1" ht="23.1" customHeight="1" x14ac:dyDescent="0.25">
      <c r="A265" s="716" t="s">
        <v>1018</v>
      </c>
      <c r="B265" s="717" t="s">
        <v>984</v>
      </c>
      <c r="C265" s="717" t="s">
        <v>52</v>
      </c>
      <c r="D265" s="718">
        <v>40704</v>
      </c>
      <c r="E265" s="719" t="s">
        <v>409</v>
      </c>
      <c r="F265" s="720"/>
      <c r="G265" s="721">
        <v>657</v>
      </c>
      <c r="H265" s="717">
        <v>657</v>
      </c>
      <c r="I265" s="722"/>
      <c r="J265" s="722">
        <v>98.01</v>
      </c>
      <c r="K265" s="722"/>
      <c r="L265" s="722"/>
      <c r="M265" s="723"/>
      <c r="N265" s="898"/>
      <c r="O265" s="898"/>
      <c r="P265" s="879"/>
      <c r="Q265" s="880">
        <v>8347</v>
      </c>
      <c r="R265" s="717">
        <v>14.4</v>
      </c>
      <c r="S265" s="725">
        <v>8</v>
      </c>
      <c r="T265" s="717"/>
      <c r="U265" s="725">
        <f>S265+T265</f>
        <v>8</v>
      </c>
      <c r="V265" s="717"/>
      <c r="W265" s="725"/>
      <c r="X265" s="717"/>
      <c r="Y265" s="717"/>
      <c r="Z265" s="717"/>
      <c r="AA265" s="726"/>
      <c r="AB265" s="726"/>
      <c r="AC265" s="727"/>
      <c r="AD265" s="881" t="s">
        <v>1017</v>
      </c>
      <c r="AE265" s="721" t="s">
        <v>405</v>
      </c>
      <c r="AF265" s="717" t="s">
        <v>408</v>
      </c>
      <c r="AG265" s="729" t="s">
        <v>3100</v>
      </c>
    </row>
    <row r="266" spans="1:33" s="949" customFormat="1" ht="39" customHeight="1" x14ac:dyDescent="0.25">
      <c r="A266" s="933" t="s">
        <v>3038</v>
      </c>
      <c r="B266" s="934" t="s">
        <v>1102</v>
      </c>
      <c r="C266" s="934" t="s">
        <v>52</v>
      </c>
      <c r="D266" s="935" t="s">
        <v>3039</v>
      </c>
      <c r="E266" s="936"/>
      <c r="F266" s="937"/>
      <c r="G266" s="938">
        <v>686</v>
      </c>
      <c r="H266" s="934">
        <v>686</v>
      </c>
      <c r="I266" s="939"/>
      <c r="J266" s="939">
        <v>98</v>
      </c>
      <c r="K266" s="939"/>
      <c r="L266" s="939"/>
      <c r="M266" s="940"/>
      <c r="N266" s="941"/>
      <c r="O266" s="941"/>
      <c r="P266" s="942"/>
      <c r="Q266" s="943" t="s">
        <v>3040</v>
      </c>
      <c r="R266" s="944">
        <v>140</v>
      </c>
      <c r="S266" s="944">
        <v>15.5</v>
      </c>
      <c r="T266" s="944">
        <v>9</v>
      </c>
      <c r="U266" s="944">
        <f>S266+T266</f>
        <v>24.5</v>
      </c>
      <c r="V266" s="944" t="s">
        <v>53</v>
      </c>
      <c r="W266" s="944"/>
      <c r="X266" s="934"/>
      <c r="Y266" s="934"/>
      <c r="Z266" s="934"/>
      <c r="AA266" s="945"/>
      <c r="AB266" s="945"/>
      <c r="AC266" s="946"/>
      <c r="AD266" s="947" t="s">
        <v>99</v>
      </c>
      <c r="AE266" s="938" t="s">
        <v>57</v>
      </c>
      <c r="AF266" s="934" t="s">
        <v>57</v>
      </c>
      <c r="AG266" s="948" t="s">
        <v>3041</v>
      </c>
    </row>
    <row r="267" spans="1:33" s="120" customFormat="1" ht="39" customHeight="1" x14ac:dyDescent="0.25">
      <c r="A267" s="140" t="s">
        <v>1019</v>
      </c>
      <c r="B267" s="133" t="s">
        <v>1102</v>
      </c>
      <c r="C267" s="133" t="s">
        <v>52</v>
      </c>
      <c r="D267" s="704" t="s">
        <v>928</v>
      </c>
      <c r="E267" s="242"/>
      <c r="F267" s="254"/>
      <c r="G267" s="146">
        <v>686</v>
      </c>
      <c r="H267" s="133">
        <v>686</v>
      </c>
      <c r="I267" s="240"/>
      <c r="J267" s="240">
        <v>98</v>
      </c>
      <c r="K267" s="240"/>
      <c r="L267" s="240"/>
      <c r="M267" s="249"/>
      <c r="N267" s="353"/>
      <c r="O267" s="353"/>
      <c r="P267" s="241"/>
      <c r="Q267" s="155">
        <v>8071.5</v>
      </c>
      <c r="R267" s="133">
        <v>94</v>
      </c>
      <c r="S267" s="134" t="s">
        <v>1021</v>
      </c>
      <c r="T267" s="133">
        <v>5.8</v>
      </c>
      <c r="U267" s="134">
        <f>15.31+5.8</f>
        <v>21.11</v>
      </c>
      <c r="V267" s="133"/>
      <c r="W267" s="134"/>
      <c r="X267" s="133"/>
      <c r="Y267" s="133"/>
      <c r="Z267" s="133"/>
      <c r="AA267" s="144"/>
      <c r="AB267" s="144"/>
      <c r="AC267" s="147"/>
      <c r="AD267" s="243" t="s">
        <v>407</v>
      </c>
      <c r="AE267" s="146" t="s">
        <v>405</v>
      </c>
      <c r="AF267" s="133" t="s">
        <v>411</v>
      </c>
      <c r="AG267" s="159" t="s">
        <v>2109</v>
      </c>
    </row>
    <row r="268" spans="1:33" s="120" customFormat="1" ht="39" customHeight="1" x14ac:dyDescent="0.25">
      <c r="A268" s="140" t="s">
        <v>1019</v>
      </c>
      <c r="B268" s="133" t="s">
        <v>1102</v>
      </c>
      <c r="C268" s="133" t="s">
        <v>52</v>
      </c>
      <c r="D268" s="704" t="s">
        <v>928</v>
      </c>
      <c r="E268" s="242"/>
      <c r="F268" s="254"/>
      <c r="G268" s="146">
        <v>686</v>
      </c>
      <c r="H268" s="133">
        <v>686</v>
      </c>
      <c r="I268" s="240"/>
      <c r="J268" s="240">
        <v>98</v>
      </c>
      <c r="K268" s="240"/>
      <c r="L268" s="240"/>
      <c r="M268" s="249"/>
      <c r="N268" s="353"/>
      <c r="O268" s="353"/>
      <c r="P268" s="241"/>
      <c r="Q268" s="155">
        <v>8259.5</v>
      </c>
      <c r="R268" s="133">
        <v>94</v>
      </c>
      <c r="S268" s="134" t="s">
        <v>1021</v>
      </c>
      <c r="T268" s="133">
        <v>5.8</v>
      </c>
      <c r="U268" s="134">
        <f>15.31+5.8</f>
        <v>21.11</v>
      </c>
      <c r="V268" s="133"/>
      <c r="W268" s="134"/>
      <c r="X268" s="133"/>
      <c r="Y268" s="133"/>
      <c r="Z268" s="133"/>
      <c r="AA268" s="144"/>
      <c r="AB268" s="144"/>
      <c r="AC268" s="147"/>
      <c r="AD268" s="243" t="s">
        <v>407</v>
      </c>
      <c r="AE268" s="146" t="s">
        <v>405</v>
      </c>
      <c r="AF268" s="133" t="s">
        <v>411</v>
      </c>
      <c r="AG268" s="159" t="s">
        <v>2109</v>
      </c>
    </row>
    <row r="269" spans="1:33" s="120" customFormat="1" ht="39" customHeight="1" x14ac:dyDescent="0.25">
      <c r="A269" s="140" t="s">
        <v>1020</v>
      </c>
      <c r="B269" s="133" t="s">
        <v>1102</v>
      </c>
      <c r="C269" s="133" t="s">
        <v>52</v>
      </c>
      <c r="D269" s="704" t="s">
        <v>3039</v>
      </c>
      <c r="E269" s="242"/>
      <c r="F269" s="254"/>
      <c r="G269" s="146">
        <v>686</v>
      </c>
      <c r="H269" s="133">
        <v>686</v>
      </c>
      <c r="I269" s="240"/>
      <c r="J269" s="240">
        <v>98</v>
      </c>
      <c r="K269" s="240"/>
      <c r="L269" s="240"/>
      <c r="M269" s="249"/>
      <c r="N269" s="353"/>
      <c r="O269" s="353"/>
      <c r="P269" s="241"/>
      <c r="Q269" s="155">
        <v>8071.5</v>
      </c>
      <c r="R269" s="133">
        <v>94</v>
      </c>
      <c r="S269" s="134" t="s">
        <v>1021</v>
      </c>
      <c r="T269" s="133">
        <v>5.8</v>
      </c>
      <c r="U269" s="134">
        <f>15.31+5.8</f>
        <v>21.11</v>
      </c>
      <c r="V269" s="133"/>
      <c r="W269" s="134"/>
      <c r="X269" s="133"/>
      <c r="Y269" s="133"/>
      <c r="Z269" s="133"/>
      <c r="AA269" s="144"/>
      <c r="AB269" s="144"/>
      <c r="AC269" s="147"/>
      <c r="AD269" s="243" t="s">
        <v>407</v>
      </c>
      <c r="AE269" s="146" t="s">
        <v>405</v>
      </c>
      <c r="AF269" s="133" t="s">
        <v>411</v>
      </c>
      <c r="AG269" s="159" t="s">
        <v>2109</v>
      </c>
    </row>
    <row r="270" spans="1:33" s="120" customFormat="1" ht="39" customHeight="1" x14ac:dyDescent="0.25">
      <c r="A270" s="140" t="s">
        <v>1020</v>
      </c>
      <c r="B270" s="133" t="s">
        <v>1102</v>
      </c>
      <c r="C270" s="133" t="s">
        <v>52</v>
      </c>
      <c r="D270" s="704" t="s">
        <v>3039</v>
      </c>
      <c r="E270" s="242"/>
      <c r="F270" s="254"/>
      <c r="G270" s="146">
        <v>686</v>
      </c>
      <c r="H270" s="133">
        <v>686</v>
      </c>
      <c r="I270" s="240"/>
      <c r="J270" s="240">
        <v>98</v>
      </c>
      <c r="K270" s="240"/>
      <c r="L270" s="240"/>
      <c r="M270" s="249"/>
      <c r="N270" s="353"/>
      <c r="O270" s="353"/>
      <c r="P270" s="241"/>
      <c r="Q270" s="155">
        <v>8259.5</v>
      </c>
      <c r="R270" s="133">
        <v>94</v>
      </c>
      <c r="S270" s="134" t="s">
        <v>1021</v>
      </c>
      <c r="T270" s="133">
        <v>5.8</v>
      </c>
      <c r="U270" s="134">
        <f>15.31+5.8</f>
        <v>21.11</v>
      </c>
      <c r="V270" s="133"/>
      <c r="W270" s="134"/>
      <c r="X270" s="133"/>
      <c r="Y270" s="133"/>
      <c r="Z270" s="133"/>
      <c r="AA270" s="144"/>
      <c r="AB270" s="144"/>
      <c r="AC270" s="147"/>
      <c r="AD270" s="243" t="s">
        <v>407</v>
      </c>
      <c r="AE270" s="146" t="s">
        <v>405</v>
      </c>
      <c r="AF270" s="133" t="s">
        <v>411</v>
      </c>
      <c r="AG270" s="159" t="s">
        <v>2109</v>
      </c>
    </row>
    <row r="271" spans="1:33" s="120" customFormat="1" ht="39" customHeight="1" x14ac:dyDescent="0.25">
      <c r="A271" s="140" t="s">
        <v>1151</v>
      </c>
      <c r="B271" s="133" t="s">
        <v>1103</v>
      </c>
      <c r="C271" s="133" t="s">
        <v>126</v>
      </c>
      <c r="D271" s="209">
        <v>39070</v>
      </c>
      <c r="E271" s="242">
        <v>2649</v>
      </c>
      <c r="F271" s="239"/>
      <c r="G271" s="146">
        <v>490</v>
      </c>
      <c r="H271" s="133">
        <v>490</v>
      </c>
      <c r="I271" s="133">
        <v>82.99</v>
      </c>
      <c r="J271" s="133">
        <v>98.13</v>
      </c>
      <c r="K271" s="144">
        <v>210.95</v>
      </c>
      <c r="L271" s="240">
        <v>27.42</v>
      </c>
      <c r="M271" s="240">
        <v>9115.9269999999997</v>
      </c>
      <c r="N271" s="145"/>
      <c r="O271" s="145"/>
      <c r="P271" s="241"/>
      <c r="Q271" s="155">
        <v>8212.5</v>
      </c>
      <c r="R271" s="133">
        <v>250</v>
      </c>
      <c r="S271" s="134">
        <v>-3</v>
      </c>
      <c r="T271" s="133">
        <v>42</v>
      </c>
      <c r="U271" s="134">
        <f>S271+T271</f>
        <v>39</v>
      </c>
      <c r="V271" s="134" t="s">
        <v>94</v>
      </c>
      <c r="W271" s="134"/>
      <c r="X271" s="133" t="s">
        <v>54</v>
      </c>
      <c r="Y271" s="133"/>
      <c r="Z271" s="133"/>
      <c r="AA271" s="144"/>
      <c r="AB271" s="144"/>
      <c r="AC271" s="147"/>
      <c r="AD271" s="243" t="s">
        <v>311</v>
      </c>
      <c r="AE271" s="776" t="s">
        <v>312</v>
      </c>
      <c r="AF271" s="133" t="s">
        <v>60</v>
      </c>
      <c r="AG271" s="705" t="s">
        <v>2237</v>
      </c>
    </row>
    <row r="272" spans="1:33" s="120" customFormat="1" ht="39" customHeight="1" x14ac:dyDescent="0.25">
      <c r="A272" s="140" t="s">
        <v>1152</v>
      </c>
      <c r="B272" s="133" t="s">
        <v>1103</v>
      </c>
      <c r="C272" s="133" t="s">
        <v>126</v>
      </c>
      <c r="D272" s="209">
        <v>39265</v>
      </c>
      <c r="E272" s="242">
        <v>2649</v>
      </c>
      <c r="F272" s="239"/>
      <c r="G272" s="146">
        <v>490</v>
      </c>
      <c r="H272" s="133">
        <v>490</v>
      </c>
      <c r="I272" s="133">
        <v>36.42</v>
      </c>
      <c r="J272" s="133">
        <v>98.19</v>
      </c>
      <c r="K272" s="144">
        <v>280.2</v>
      </c>
      <c r="L272" s="240">
        <v>121.7</v>
      </c>
      <c r="M272" s="240">
        <v>9115.9290000000001</v>
      </c>
      <c r="N272" s="145"/>
      <c r="O272" s="145"/>
      <c r="P272" s="241"/>
      <c r="Q272" s="155">
        <v>8212.5</v>
      </c>
      <c r="R272" s="133">
        <v>250</v>
      </c>
      <c r="S272" s="134">
        <v>-3</v>
      </c>
      <c r="T272" s="133">
        <v>42</v>
      </c>
      <c r="U272" s="134">
        <f>S272+T272</f>
        <v>39</v>
      </c>
      <c r="V272" s="134" t="s">
        <v>94</v>
      </c>
      <c r="W272" s="134"/>
      <c r="X272" s="133" t="s">
        <v>54</v>
      </c>
      <c r="Y272" s="133"/>
      <c r="Z272" s="133"/>
      <c r="AA272" s="144"/>
      <c r="AB272" s="144"/>
      <c r="AC272" s="147"/>
      <c r="AD272" s="243" t="s">
        <v>311</v>
      </c>
      <c r="AE272" s="776" t="s">
        <v>312</v>
      </c>
      <c r="AF272" s="133" t="s">
        <v>60</v>
      </c>
      <c r="AG272" s="705" t="s">
        <v>2237</v>
      </c>
    </row>
    <row r="273" spans="1:33" s="120" customFormat="1" ht="39" customHeight="1" x14ac:dyDescent="0.25">
      <c r="A273" s="140" t="s">
        <v>1153</v>
      </c>
      <c r="B273" s="133" t="s">
        <v>1103</v>
      </c>
      <c r="C273" s="133" t="s">
        <v>126</v>
      </c>
      <c r="D273" s="209">
        <v>39387</v>
      </c>
      <c r="E273" s="242">
        <v>2649</v>
      </c>
      <c r="F273" s="239"/>
      <c r="G273" s="146">
        <v>490</v>
      </c>
      <c r="H273" s="133">
        <v>490</v>
      </c>
      <c r="I273" s="133">
        <v>137.13</v>
      </c>
      <c r="J273" s="133">
        <v>98.13</v>
      </c>
      <c r="K273" s="144">
        <v>342.4</v>
      </c>
      <c r="L273" s="240">
        <v>50.85</v>
      </c>
      <c r="M273" s="240">
        <v>9115.9410000000007</v>
      </c>
      <c r="N273" s="145"/>
      <c r="O273" s="145"/>
      <c r="P273" s="241"/>
      <c r="Q273" s="155">
        <v>8212.5</v>
      </c>
      <c r="R273" s="133">
        <v>250</v>
      </c>
      <c r="S273" s="134">
        <v>-3</v>
      </c>
      <c r="T273" s="133">
        <v>42</v>
      </c>
      <c r="U273" s="134">
        <f>S273+T273</f>
        <v>39</v>
      </c>
      <c r="V273" s="134" t="s">
        <v>94</v>
      </c>
      <c r="W273" s="134"/>
      <c r="X273" s="133" t="s">
        <v>54</v>
      </c>
      <c r="Y273" s="133"/>
      <c r="Z273" s="133"/>
      <c r="AA273" s="144"/>
      <c r="AB273" s="144"/>
      <c r="AC273" s="147"/>
      <c r="AD273" s="243" t="s">
        <v>311</v>
      </c>
      <c r="AE273" s="776" t="s">
        <v>312</v>
      </c>
      <c r="AF273" s="133" t="s">
        <v>60</v>
      </c>
      <c r="AG273" s="705" t="s">
        <v>2237</v>
      </c>
    </row>
    <row r="274" spans="1:33" s="120" customFormat="1" ht="39" customHeight="1" x14ac:dyDescent="0.25">
      <c r="A274" s="140" t="s">
        <v>1059</v>
      </c>
      <c r="B274" s="133" t="s">
        <v>1103</v>
      </c>
      <c r="C274" s="133" t="s">
        <v>126</v>
      </c>
      <c r="D274" s="209">
        <v>39534</v>
      </c>
      <c r="E274" s="242">
        <v>2649</v>
      </c>
      <c r="F274" s="239"/>
      <c r="G274" s="146">
        <v>490</v>
      </c>
      <c r="H274" s="133">
        <v>490</v>
      </c>
      <c r="I274" s="133">
        <v>250.93</v>
      </c>
      <c r="J274" s="133">
        <v>98.12</v>
      </c>
      <c r="K274" s="144">
        <v>212.04</v>
      </c>
      <c r="L274" s="240">
        <v>244.6</v>
      </c>
      <c r="M274" s="240">
        <v>9115.9189999999999</v>
      </c>
      <c r="N274" s="145"/>
      <c r="O274" s="145"/>
      <c r="P274" s="241"/>
      <c r="Q274" s="155">
        <v>8212.5</v>
      </c>
      <c r="R274" s="133">
        <v>250</v>
      </c>
      <c r="S274" s="134">
        <v>-3</v>
      </c>
      <c r="T274" s="133">
        <v>42</v>
      </c>
      <c r="U274" s="134">
        <f>S274+T274</f>
        <v>39</v>
      </c>
      <c r="V274" s="134" t="s">
        <v>94</v>
      </c>
      <c r="W274" s="134"/>
      <c r="X274" s="133" t="s">
        <v>54</v>
      </c>
      <c r="Y274" s="133"/>
      <c r="Z274" s="133"/>
      <c r="AA274" s="144"/>
      <c r="AB274" s="144"/>
      <c r="AC274" s="147"/>
      <c r="AD274" s="243" t="s">
        <v>311</v>
      </c>
      <c r="AE274" s="776" t="s">
        <v>312</v>
      </c>
      <c r="AF274" s="133" t="s">
        <v>60</v>
      </c>
      <c r="AG274" s="705" t="s">
        <v>2237</v>
      </c>
    </row>
    <row r="275" spans="1:33" s="120" customFormat="1" ht="39" customHeight="1" x14ac:dyDescent="0.25">
      <c r="A275" s="140" t="s">
        <v>1150</v>
      </c>
      <c r="B275" s="133" t="s">
        <v>1103</v>
      </c>
      <c r="C275" s="133" t="s">
        <v>126</v>
      </c>
      <c r="D275" s="209">
        <v>39651</v>
      </c>
      <c r="E275" s="242">
        <v>2649</v>
      </c>
      <c r="F275" s="239"/>
      <c r="G275" s="146">
        <v>490</v>
      </c>
      <c r="H275" s="133">
        <v>490</v>
      </c>
      <c r="I275" s="133">
        <v>298.7</v>
      </c>
      <c r="J275" s="133">
        <v>98.13</v>
      </c>
      <c r="K275" s="144">
        <v>340.86</v>
      </c>
      <c r="L275" s="240">
        <v>240.12</v>
      </c>
      <c r="M275" s="240">
        <v>9115.9259999999995</v>
      </c>
      <c r="N275" s="145"/>
      <c r="O275" s="145"/>
      <c r="P275" s="241"/>
      <c r="Q275" s="155">
        <v>8212.5</v>
      </c>
      <c r="R275" s="133">
        <v>250</v>
      </c>
      <c r="S275" s="134">
        <v>-3</v>
      </c>
      <c r="T275" s="133">
        <v>42</v>
      </c>
      <c r="U275" s="134">
        <f>S275+T275</f>
        <v>39</v>
      </c>
      <c r="V275" s="134" t="s">
        <v>94</v>
      </c>
      <c r="W275" s="134"/>
      <c r="X275" s="133"/>
      <c r="Y275" s="133"/>
      <c r="Z275" s="133"/>
      <c r="AA275" s="144"/>
      <c r="AB275" s="144"/>
      <c r="AC275" s="147"/>
      <c r="AD275" s="243" t="s">
        <v>311</v>
      </c>
      <c r="AE275" s="776" t="s">
        <v>312</v>
      </c>
      <c r="AF275" s="133" t="s">
        <v>60</v>
      </c>
      <c r="AG275" s="705" t="s">
        <v>2237</v>
      </c>
    </row>
    <row r="276" spans="1:33" s="120" customFormat="1" ht="39" customHeight="1" x14ac:dyDescent="0.2">
      <c r="A276" s="140" t="s">
        <v>987</v>
      </c>
      <c r="B276" s="176" t="s">
        <v>1103</v>
      </c>
      <c r="C276" s="133" t="s">
        <v>52</v>
      </c>
      <c r="D276" s="244">
        <v>41330</v>
      </c>
      <c r="E276" s="242" t="s">
        <v>327</v>
      </c>
      <c r="F276" s="239"/>
      <c r="G276" s="146">
        <v>800</v>
      </c>
      <c r="H276" s="133">
        <v>800</v>
      </c>
      <c r="I276" s="133">
        <v>98</v>
      </c>
      <c r="J276" s="133"/>
      <c r="K276" s="144"/>
      <c r="L276" s="240"/>
      <c r="M276" s="240"/>
      <c r="N276" s="145" t="s">
        <v>989</v>
      </c>
      <c r="O276" s="145" t="s">
        <v>990</v>
      </c>
      <c r="P276" s="241"/>
      <c r="Q276" s="155" t="s">
        <v>327</v>
      </c>
      <c r="R276" s="133" t="s">
        <v>327</v>
      </c>
      <c r="S276" s="134"/>
      <c r="T276" s="133"/>
      <c r="U276" s="134"/>
      <c r="V276" s="133"/>
      <c r="W276" s="134"/>
      <c r="X276" s="133"/>
      <c r="Y276" s="133"/>
      <c r="Z276" s="133"/>
      <c r="AA276" s="144"/>
      <c r="AB276" s="144"/>
      <c r="AC276" s="147"/>
      <c r="AD276" s="243"/>
      <c r="AE276" s="146" t="s">
        <v>258</v>
      </c>
      <c r="AF276" s="133" t="s">
        <v>988</v>
      </c>
      <c r="AG276" s="159" t="s">
        <v>1081</v>
      </c>
    </row>
    <row r="277" spans="1:33" s="120" customFormat="1" ht="39" customHeight="1" x14ac:dyDescent="0.25">
      <c r="A277" s="140" t="s">
        <v>412</v>
      </c>
      <c r="B277" s="133" t="s">
        <v>1103</v>
      </c>
      <c r="C277" s="133"/>
      <c r="D277" s="209">
        <v>38078</v>
      </c>
      <c r="E277" s="242">
        <v>2697</v>
      </c>
      <c r="F277" s="239"/>
      <c r="G277" s="146">
        <v>650</v>
      </c>
      <c r="H277" s="133">
        <v>650</v>
      </c>
      <c r="I277" s="240">
        <v>227.75980000000001</v>
      </c>
      <c r="J277" s="240">
        <v>98.235299999999995</v>
      </c>
      <c r="K277" s="240">
        <v>126.48399999999999</v>
      </c>
      <c r="L277" s="240">
        <v>132.1438</v>
      </c>
      <c r="M277" s="249">
        <v>5054.8083450000004</v>
      </c>
      <c r="N277" s="353"/>
      <c r="O277" s="353"/>
      <c r="P277" s="241"/>
      <c r="Q277" s="155">
        <v>8170</v>
      </c>
      <c r="R277" s="133">
        <v>100</v>
      </c>
      <c r="S277" s="134">
        <v>7</v>
      </c>
      <c r="T277" s="133">
        <v>12</v>
      </c>
      <c r="U277" s="134">
        <f>S277+T277</f>
        <v>19</v>
      </c>
      <c r="V277" s="133"/>
      <c r="W277" s="134"/>
      <c r="X277" s="133"/>
      <c r="Y277" s="133"/>
      <c r="Z277" s="133"/>
      <c r="AA277" s="144"/>
      <c r="AB277" s="144"/>
      <c r="AC277" s="147"/>
      <c r="AD277" s="243"/>
      <c r="AE277" s="146" t="s">
        <v>413</v>
      </c>
      <c r="AF277" s="133" t="s">
        <v>60</v>
      </c>
      <c r="AG277" s="159"/>
    </row>
    <row r="278" spans="1:33" s="120" customFormat="1" ht="39" customHeight="1" x14ac:dyDescent="0.25">
      <c r="A278" s="140" t="s">
        <v>412</v>
      </c>
      <c r="B278" s="133" t="s">
        <v>1103</v>
      </c>
      <c r="C278" s="133"/>
      <c r="D278" s="209">
        <v>38078</v>
      </c>
      <c r="E278" s="242">
        <v>2697</v>
      </c>
      <c r="F278" s="239"/>
      <c r="G278" s="146">
        <v>650</v>
      </c>
      <c r="H278" s="133">
        <v>650</v>
      </c>
      <c r="I278" s="240">
        <v>227.75980000000001</v>
      </c>
      <c r="J278" s="240">
        <v>98.235299999999995</v>
      </c>
      <c r="K278" s="240">
        <v>126.48399999999999</v>
      </c>
      <c r="L278" s="240">
        <v>132.1438</v>
      </c>
      <c r="M278" s="249">
        <v>5054.8083450000004</v>
      </c>
      <c r="N278" s="353"/>
      <c r="O278" s="353"/>
      <c r="P278" s="241"/>
      <c r="Q278" s="155">
        <v>8280</v>
      </c>
      <c r="R278" s="133">
        <v>100</v>
      </c>
      <c r="S278" s="134">
        <v>7</v>
      </c>
      <c r="T278" s="133">
        <v>12</v>
      </c>
      <c r="U278" s="134">
        <f>S278+T278</f>
        <v>19</v>
      </c>
      <c r="V278" s="133"/>
      <c r="W278" s="134"/>
      <c r="X278" s="133"/>
      <c r="Y278" s="133"/>
      <c r="Z278" s="133"/>
      <c r="AA278" s="144"/>
      <c r="AB278" s="144"/>
      <c r="AC278" s="147"/>
      <c r="AD278" s="243"/>
      <c r="AE278" s="146" t="s">
        <v>413</v>
      </c>
      <c r="AF278" s="133" t="s">
        <v>60</v>
      </c>
      <c r="AG278" s="159"/>
    </row>
    <row r="279" spans="1:33" s="120" customFormat="1" ht="39" customHeight="1" x14ac:dyDescent="0.25">
      <c r="A279" s="140" t="s">
        <v>414</v>
      </c>
      <c r="B279" s="133" t="s">
        <v>1102</v>
      </c>
      <c r="C279" s="133" t="s">
        <v>52</v>
      </c>
      <c r="D279" s="788" t="s">
        <v>928</v>
      </c>
      <c r="E279" s="242">
        <v>2746</v>
      </c>
      <c r="F279" s="239">
        <v>7</v>
      </c>
      <c r="G279" s="146">
        <v>837</v>
      </c>
      <c r="H279" s="133">
        <v>821</v>
      </c>
      <c r="I279" s="133">
        <v>90</v>
      </c>
      <c r="J279" s="133">
        <v>98.742000000000004</v>
      </c>
      <c r="K279" s="144"/>
      <c r="L279" s="240"/>
      <c r="M279" s="240"/>
      <c r="N279" s="145">
        <v>0.5625</v>
      </c>
      <c r="O279" s="145">
        <v>17</v>
      </c>
      <c r="P279" s="241"/>
      <c r="Q279" s="155">
        <v>8150</v>
      </c>
      <c r="R279" s="133">
        <v>233</v>
      </c>
      <c r="S279" s="134" t="s">
        <v>355</v>
      </c>
      <c r="T279" s="133">
        <v>5</v>
      </c>
      <c r="U279" s="134"/>
      <c r="V279" s="133" t="s">
        <v>53</v>
      </c>
      <c r="W279" s="134"/>
      <c r="X279" s="133" t="s">
        <v>415</v>
      </c>
      <c r="Y279" s="133" t="s">
        <v>356</v>
      </c>
      <c r="Z279" s="133" t="s">
        <v>416</v>
      </c>
      <c r="AA279" s="144"/>
      <c r="AB279" s="144"/>
      <c r="AC279" s="147"/>
      <c r="AD279" s="243"/>
      <c r="AE279" s="146" t="s">
        <v>57</v>
      </c>
      <c r="AF279" s="133" t="s">
        <v>1128</v>
      </c>
      <c r="AG279" s="705" t="s">
        <v>2243</v>
      </c>
    </row>
    <row r="280" spans="1:33" s="120" customFormat="1" ht="39" customHeight="1" x14ac:dyDescent="0.2">
      <c r="A280" s="140" t="s">
        <v>1124</v>
      </c>
      <c r="B280" s="133" t="s">
        <v>1103</v>
      </c>
      <c r="C280" s="133" t="s">
        <v>52</v>
      </c>
      <c r="D280" s="268">
        <v>41732</v>
      </c>
      <c r="E280" s="242">
        <v>2731</v>
      </c>
      <c r="F280" s="254">
        <v>7</v>
      </c>
      <c r="G280" s="260">
        <v>701</v>
      </c>
      <c r="H280" s="134">
        <v>684</v>
      </c>
      <c r="I280" s="134"/>
      <c r="J280" s="134">
        <v>98.186000000000007</v>
      </c>
      <c r="K280" s="144"/>
      <c r="L280" s="134"/>
      <c r="M280" s="134"/>
      <c r="N280" s="145">
        <v>0.75</v>
      </c>
      <c r="O280" s="134"/>
      <c r="P280" s="241">
        <f>N280*360</f>
        <v>270</v>
      </c>
      <c r="Q280" s="155">
        <v>8095</v>
      </c>
      <c r="R280" s="134">
        <v>140</v>
      </c>
      <c r="S280" s="134">
        <v>15.5</v>
      </c>
      <c r="T280" s="134">
        <v>9</v>
      </c>
      <c r="U280" s="134">
        <f t="shared" ref="U280:U291" si="10">S280+T280</f>
        <v>24.5</v>
      </c>
      <c r="V280" s="134" t="s">
        <v>53</v>
      </c>
      <c r="W280" s="134"/>
      <c r="X280" s="134" t="s">
        <v>54</v>
      </c>
      <c r="Y280" s="134" t="s">
        <v>418</v>
      </c>
      <c r="Z280" s="134">
        <v>280</v>
      </c>
      <c r="AA280" s="660" t="s">
        <v>1915</v>
      </c>
      <c r="AB280" s="144"/>
      <c r="AC280" s="147"/>
      <c r="AD280" s="243" t="s">
        <v>419</v>
      </c>
      <c r="AE280" s="146" t="s">
        <v>57</v>
      </c>
      <c r="AF280" s="133" t="s">
        <v>1128</v>
      </c>
      <c r="AG280" s="159" t="s">
        <v>1919</v>
      </c>
    </row>
    <row r="281" spans="1:33" s="120" customFormat="1" ht="39" customHeight="1" x14ac:dyDescent="0.2">
      <c r="A281" s="140" t="s">
        <v>1124</v>
      </c>
      <c r="B281" s="133" t="s">
        <v>1103</v>
      </c>
      <c r="C281" s="133" t="s">
        <v>52</v>
      </c>
      <c r="D281" s="268">
        <v>41732</v>
      </c>
      <c r="E281" s="242">
        <v>2731</v>
      </c>
      <c r="F281" s="254">
        <v>7</v>
      </c>
      <c r="G281" s="260">
        <v>701</v>
      </c>
      <c r="H281" s="134">
        <v>684</v>
      </c>
      <c r="I281" s="134"/>
      <c r="J281" s="134">
        <v>98.186000000000007</v>
      </c>
      <c r="K281" s="144"/>
      <c r="L281" s="134"/>
      <c r="M281" s="134"/>
      <c r="N281" s="145">
        <v>0.75</v>
      </c>
      <c r="O281" s="134"/>
      <c r="P281" s="241">
        <f>N281*360</f>
        <v>270</v>
      </c>
      <c r="Q281" s="155">
        <v>8260</v>
      </c>
      <c r="R281" s="134">
        <v>140</v>
      </c>
      <c r="S281" s="134">
        <v>15.5</v>
      </c>
      <c r="T281" s="134">
        <v>9</v>
      </c>
      <c r="U281" s="134">
        <f t="shared" si="10"/>
        <v>24.5</v>
      </c>
      <c r="V281" s="134" t="s">
        <v>53</v>
      </c>
      <c r="W281" s="134"/>
      <c r="X281" s="134" t="s">
        <v>54</v>
      </c>
      <c r="Y281" s="134" t="s">
        <v>418</v>
      </c>
      <c r="Z281" s="134">
        <v>280</v>
      </c>
      <c r="AA281" s="660" t="s">
        <v>1915</v>
      </c>
      <c r="AB281" s="144"/>
      <c r="AC281" s="147"/>
      <c r="AD281" s="243" t="s">
        <v>419</v>
      </c>
      <c r="AE281" s="146" t="s">
        <v>57</v>
      </c>
      <c r="AF281" s="133" t="s">
        <v>1128</v>
      </c>
      <c r="AG281" s="159" t="s">
        <v>1919</v>
      </c>
    </row>
    <row r="282" spans="1:33" s="120" customFormat="1" ht="39" customHeight="1" x14ac:dyDescent="0.2">
      <c r="A282" s="140" t="s">
        <v>1125</v>
      </c>
      <c r="B282" s="133" t="s">
        <v>1102</v>
      </c>
      <c r="C282" s="133" t="s">
        <v>52</v>
      </c>
      <c r="D282" s="788" t="s">
        <v>928</v>
      </c>
      <c r="E282" s="242">
        <v>2731</v>
      </c>
      <c r="F282" s="254">
        <v>7</v>
      </c>
      <c r="G282" s="260">
        <v>701</v>
      </c>
      <c r="H282" s="134">
        <v>684</v>
      </c>
      <c r="I282" s="134"/>
      <c r="J282" s="134">
        <v>98.186000000000007</v>
      </c>
      <c r="K282" s="144"/>
      <c r="L282" s="134"/>
      <c r="M282" s="134"/>
      <c r="N282" s="145"/>
      <c r="O282" s="134"/>
      <c r="P282" s="241"/>
      <c r="Q282" s="155">
        <v>8095</v>
      </c>
      <c r="R282" s="134">
        <v>140</v>
      </c>
      <c r="S282" s="134">
        <v>15.5</v>
      </c>
      <c r="T282" s="134">
        <v>9</v>
      </c>
      <c r="U282" s="134">
        <f t="shared" si="10"/>
        <v>24.5</v>
      </c>
      <c r="V282" s="134" t="s">
        <v>53</v>
      </c>
      <c r="W282" s="134"/>
      <c r="X282" s="134" t="s">
        <v>54</v>
      </c>
      <c r="Y282" s="134" t="s">
        <v>418</v>
      </c>
      <c r="Z282" s="134">
        <v>280</v>
      </c>
      <c r="AA282" s="833" t="s">
        <v>1915</v>
      </c>
      <c r="AB282" s="144"/>
      <c r="AC282" s="147"/>
      <c r="AD282" s="243" t="s">
        <v>419</v>
      </c>
      <c r="AE282" s="146" t="s">
        <v>57</v>
      </c>
      <c r="AF282" s="133" t="s">
        <v>1128</v>
      </c>
      <c r="AG282" s="159" t="s">
        <v>1129</v>
      </c>
    </row>
    <row r="283" spans="1:33" s="120" customFormat="1" ht="39" customHeight="1" x14ac:dyDescent="0.2">
      <c r="A283" s="140" t="s">
        <v>1125</v>
      </c>
      <c r="B283" s="133" t="s">
        <v>1102</v>
      </c>
      <c r="C283" s="133" t="s">
        <v>52</v>
      </c>
      <c r="D283" s="788" t="s">
        <v>928</v>
      </c>
      <c r="E283" s="242">
        <v>2731</v>
      </c>
      <c r="F283" s="254">
        <v>7</v>
      </c>
      <c r="G283" s="260">
        <v>701</v>
      </c>
      <c r="H283" s="134">
        <v>684</v>
      </c>
      <c r="I283" s="134"/>
      <c r="J283" s="134">
        <v>98.186000000000007</v>
      </c>
      <c r="K283" s="144"/>
      <c r="L283" s="134"/>
      <c r="M283" s="134"/>
      <c r="N283" s="145"/>
      <c r="O283" s="134"/>
      <c r="P283" s="241"/>
      <c r="Q283" s="155">
        <v>8260</v>
      </c>
      <c r="R283" s="134">
        <v>140</v>
      </c>
      <c r="S283" s="134">
        <v>15.5</v>
      </c>
      <c r="T283" s="134">
        <v>9</v>
      </c>
      <c r="U283" s="134">
        <f t="shared" si="10"/>
        <v>24.5</v>
      </c>
      <c r="V283" s="134" t="s">
        <v>53</v>
      </c>
      <c r="W283" s="134"/>
      <c r="X283" s="134" t="s">
        <v>54</v>
      </c>
      <c r="Y283" s="134" t="s">
        <v>418</v>
      </c>
      <c r="Z283" s="134">
        <v>280</v>
      </c>
      <c r="AA283" s="660" t="s">
        <v>1915</v>
      </c>
      <c r="AB283" s="144"/>
      <c r="AC283" s="147"/>
      <c r="AD283" s="243" t="s">
        <v>419</v>
      </c>
      <c r="AE283" s="146" t="s">
        <v>57</v>
      </c>
      <c r="AF283" s="133" t="s">
        <v>1128</v>
      </c>
      <c r="AG283" s="159" t="s">
        <v>1130</v>
      </c>
    </row>
    <row r="284" spans="1:33" s="120" customFormat="1" ht="39" customHeight="1" x14ac:dyDescent="0.2">
      <c r="A284" s="140" t="s">
        <v>1126</v>
      </c>
      <c r="B284" s="730" t="s">
        <v>1103</v>
      </c>
      <c r="C284" s="133" t="s">
        <v>52</v>
      </c>
      <c r="D284" s="788">
        <v>42178</v>
      </c>
      <c r="E284" s="242">
        <v>2731</v>
      </c>
      <c r="F284" s="254">
        <v>7</v>
      </c>
      <c r="G284" s="260">
        <v>794</v>
      </c>
      <c r="H284" s="134">
        <v>777</v>
      </c>
      <c r="I284" s="134"/>
      <c r="J284" s="134">
        <v>98.62</v>
      </c>
      <c r="K284" s="144"/>
      <c r="L284" s="134"/>
      <c r="M284" s="134"/>
      <c r="N284" s="145">
        <v>0.9375</v>
      </c>
      <c r="O284" s="134"/>
      <c r="P284" s="241">
        <f>N284*360</f>
        <v>337.5</v>
      </c>
      <c r="Q284" s="155">
        <v>8095</v>
      </c>
      <c r="R284" s="134">
        <v>140</v>
      </c>
      <c r="S284" s="134">
        <v>15.5</v>
      </c>
      <c r="T284" s="134">
        <v>9</v>
      </c>
      <c r="U284" s="134">
        <f t="shared" si="10"/>
        <v>24.5</v>
      </c>
      <c r="V284" s="134" t="s">
        <v>53</v>
      </c>
      <c r="W284" s="134"/>
      <c r="X284" s="134" t="s">
        <v>54</v>
      </c>
      <c r="Y284" s="134" t="s">
        <v>418</v>
      </c>
      <c r="Z284" s="134">
        <v>280</v>
      </c>
      <c r="AA284" s="661" t="s">
        <v>1915</v>
      </c>
      <c r="AB284" s="144"/>
      <c r="AC284" s="147"/>
      <c r="AD284" s="243" t="s">
        <v>419</v>
      </c>
      <c r="AE284" s="146" t="s">
        <v>57</v>
      </c>
      <c r="AF284" s="133" t="s">
        <v>1128</v>
      </c>
      <c r="AG284" s="705" t="s">
        <v>2244</v>
      </c>
    </row>
    <row r="285" spans="1:33" s="120" customFormat="1" ht="39" customHeight="1" x14ac:dyDescent="0.2">
      <c r="A285" s="140" t="s">
        <v>1126</v>
      </c>
      <c r="B285" s="730" t="s">
        <v>1103</v>
      </c>
      <c r="C285" s="133" t="s">
        <v>52</v>
      </c>
      <c r="D285" s="788">
        <v>42178</v>
      </c>
      <c r="E285" s="242">
        <v>2731</v>
      </c>
      <c r="F285" s="254">
        <v>7</v>
      </c>
      <c r="G285" s="260">
        <v>794</v>
      </c>
      <c r="H285" s="134">
        <v>777</v>
      </c>
      <c r="I285" s="134"/>
      <c r="J285" s="134">
        <v>98.62</v>
      </c>
      <c r="K285" s="144"/>
      <c r="L285" s="134"/>
      <c r="M285" s="134"/>
      <c r="N285" s="145">
        <v>0.9375</v>
      </c>
      <c r="O285" s="134"/>
      <c r="P285" s="241">
        <f>N285*360</f>
        <v>337.5</v>
      </c>
      <c r="Q285" s="155">
        <v>8260</v>
      </c>
      <c r="R285" s="134">
        <v>140</v>
      </c>
      <c r="S285" s="134">
        <v>15.5</v>
      </c>
      <c r="T285" s="134">
        <v>9</v>
      </c>
      <c r="U285" s="134">
        <f t="shared" si="10"/>
        <v>24.5</v>
      </c>
      <c r="V285" s="134" t="s">
        <v>53</v>
      </c>
      <c r="W285" s="134"/>
      <c r="X285" s="134" t="s">
        <v>54</v>
      </c>
      <c r="Y285" s="134" t="s">
        <v>418</v>
      </c>
      <c r="Z285" s="134">
        <v>280</v>
      </c>
      <c r="AA285" s="661" t="s">
        <v>1915</v>
      </c>
      <c r="AB285" s="144"/>
      <c r="AC285" s="147"/>
      <c r="AD285" s="243" t="s">
        <v>419</v>
      </c>
      <c r="AE285" s="146" t="s">
        <v>57</v>
      </c>
      <c r="AF285" s="133" t="s">
        <v>1128</v>
      </c>
      <c r="AG285" s="705" t="s">
        <v>2244</v>
      </c>
    </row>
    <row r="286" spans="1:33" s="120" customFormat="1" ht="39" customHeight="1" x14ac:dyDescent="0.2">
      <c r="A286" s="140" t="s">
        <v>1127</v>
      </c>
      <c r="B286" s="133" t="s">
        <v>1102</v>
      </c>
      <c r="C286" s="133" t="s">
        <v>52</v>
      </c>
      <c r="D286" s="237" t="s">
        <v>423</v>
      </c>
      <c r="E286" s="242">
        <v>2731</v>
      </c>
      <c r="F286" s="254">
        <v>7</v>
      </c>
      <c r="G286" s="260">
        <v>794</v>
      </c>
      <c r="H286" s="134">
        <v>777</v>
      </c>
      <c r="I286" s="134"/>
      <c r="J286" s="134">
        <v>98.62</v>
      </c>
      <c r="K286" s="144"/>
      <c r="L286" s="134"/>
      <c r="M286" s="134"/>
      <c r="N286" s="145"/>
      <c r="O286" s="134"/>
      <c r="P286" s="241"/>
      <c r="Q286" s="155">
        <v>8095</v>
      </c>
      <c r="R286" s="134">
        <v>140</v>
      </c>
      <c r="S286" s="134">
        <v>15.5</v>
      </c>
      <c r="T286" s="134">
        <v>9</v>
      </c>
      <c r="U286" s="134">
        <f t="shared" si="10"/>
        <v>24.5</v>
      </c>
      <c r="V286" s="134" t="s">
        <v>53</v>
      </c>
      <c r="W286" s="134"/>
      <c r="X286" s="134" t="s">
        <v>54</v>
      </c>
      <c r="Y286" s="134" t="s">
        <v>418</v>
      </c>
      <c r="Z286" s="134">
        <v>280</v>
      </c>
      <c r="AA286" s="660" t="s">
        <v>1915</v>
      </c>
      <c r="AB286" s="144"/>
      <c r="AC286" s="147"/>
      <c r="AD286" s="243" t="s">
        <v>419</v>
      </c>
      <c r="AE286" s="146" t="s">
        <v>57</v>
      </c>
      <c r="AF286" s="133" t="s">
        <v>1128</v>
      </c>
      <c r="AG286" s="159" t="s">
        <v>1133</v>
      </c>
    </row>
    <row r="287" spans="1:33" s="120" customFormat="1" ht="39" customHeight="1" x14ac:dyDescent="0.2">
      <c r="A287" s="140" t="s">
        <v>1127</v>
      </c>
      <c r="B287" s="133" t="s">
        <v>1102</v>
      </c>
      <c r="C287" s="133" t="s">
        <v>52</v>
      </c>
      <c r="D287" s="237" t="s">
        <v>423</v>
      </c>
      <c r="E287" s="242">
        <v>2731</v>
      </c>
      <c r="F287" s="254">
        <v>7</v>
      </c>
      <c r="G287" s="260">
        <v>794</v>
      </c>
      <c r="H287" s="134">
        <v>777</v>
      </c>
      <c r="I287" s="134"/>
      <c r="J287" s="134">
        <v>98.62</v>
      </c>
      <c r="K287" s="144"/>
      <c r="L287" s="134"/>
      <c r="M287" s="134"/>
      <c r="N287" s="145"/>
      <c r="O287" s="134"/>
      <c r="P287" s="241"/>
      <c r="Q287" s="155">
        <v>8260</v>
      </c>
      <c r="R287" s="134">
        <v>140</v>
      </c>
      <c r="S287" s="134">
        <v>15.5</v>
      </c>
      <c r="T287" s="134">
        <v>9</v>
      </c>
      <c r="U287" s="134">
        <f t="shared" si="10"/>
        <v>24.5</v>
      </c>
      <c r="V287" s="134" t="s">
        <v>53</v>
      </c>
      <c r="W287" s="134"/>
      <c r="X287" s="134" t="s">
        <v>54</v>
      </c>
      <c r="Y287" s="134" t="s">
        <v>418</v>
      </c>
      <c r="Z287" s="134">
        <v>280</v>
      </c>
      <c r="AA287" s="660" t="s">
        <v>1915</v>
      </c>
      <c r="AB287" s="144"/>
      <c r="AC287" s="147"/>
      <c r="AD287" s="243" t="s">
        <v>419</v>
      </c>
      <c r="AE287" s="146" t="s">
        <v>57</v>
      </c>
      <c r="AF287" s="133" t="s">
        <v>1128</v>
      </c>
      <c r="AG287" s="159" t="s">
        <v>1133</v>
      </c>
    </row>
    <row r="288" spans="1:33" s="120" customFormat="1" ht="39" customHeight="1" x14ac:dyDescent="0.2">
      <c r="A288" s="140" t="s">
        <v>1131</v>
      </c>
      <c r="B288" s="133" t="s">
        <v>1102</v>
      </c>
      <c r="C288" s="133" t="s">
        <v>52</v>
      </c>
      <c r="D288" s="268" t="s">
        <v>1916</v>
      </c>
      <c r="E288" s="242">
        <v>2731</v>
      </c>
      <c r="F288" s="254">
        <v>7</v>
      </c>
      <c r="G288" s="260">
        <v>801</v>
      </c>
      <c r="H288" s="134">
        <v>791</v>
      </c>
      <c r="I288" s="134"/>
      <c r="J288" s="134">
        <v>98.6</v>
      </c>
      <c r="K288" s="144"/>
      <c r="L288" s="134"/>
      <c r="M288" s="134"/>
      <c r="N288" s="145">
        <v>0.91666666666666663</v>
      </c>
      <c r="O288" s="134"/>
      <c r="P288" s="241">
        <f>N288*360</f>
        <v>330</v>
      </c>
      <c r="Q288" s="155">
        <v>8095</v>
      </c>
      <c r="R288" s="134">
        <v>140</v>
      </c>
      <c r="S288" s="134">
        <v>15.5</v>
      </c>
      <c r="T288" s="134">
        <v>9</v>
      </c>
      <c r="U288" s="134">
        <f t="shared" si="10"/>
        <v>24.5</v>
      </c>
      <c r="V288" s="134" t="s">
        <v>53</v>
      </c>
      <c r="W288" s="134"/>
      <c r="X288" s="134" t="s">
        <v>54</v>
      </c>
      <c r="Y288" s="134" t="s">
        <v>418</v>
      </c>
      <c r="Z288" s="134">
        <v>280</v>
      </c>
      <c r="AA288" s="660" t="s">
        <v>1915</v>
      </c>
      <c r="AB288" s="144"/>
      <c r="AC288" s="147"/>
      <c r="AD288" s="243" t="s">
        <v>419</v>
      </c>
      <c r="AE288" s="146" t="s">
        <v>57</v>
      </c>
      <c r="AF288" s="133" t="s">
        <v>1128</v>
      </c>
      <c r="AG288" s="159" t="s">
        <v>1919</v>
      </c>
    </row>
    <row r="289" spans="1:142" s="354" customFormat="1" ht="39" customHeight="1" x14ac:dyDescent="0.2">
      <c r="A289" s="140" t="s">
        <v>1131</v>
      </c>
      <c r="B289" s="133" t="s">
        <v>1102</v>
      </c>
      <c r="C289" s="133" t="s">
        <v>52</v>
      </c>
      <c r="D289" s="268" t="s">
        <v>1916</v>
      </c>
      <c r="E289" s="242">
        <v>2731</v>
      </c>
      <c r="F289" s="254">
        <v>7</v>
      </c>
      <c r="G289" s="260">
        <v>801</v>
      </c>
      <c r="H289" s="134">
        <v>791</v>
      </c>
      <c r="I289" s="134"/>
      <c r="J289" s="134">
        <v>98.6</v>
      </c>
      <c r="K289" s="144"/>
      <c r="L289" s="134"/>
      <c r="M289" s="134"/>
      <c r="N289" s="145">
        <v>0.91666666666666663</v>
      </c>
      <c r="O289" s="134"/>
      <c r="P289" s="241">
        <f>N289*360</f>
        <v>330</v>
      </c>
      <c r="Q289" s="155">
        <v>8260</v>
      </c>
      <c r="R289" s="134">
        <v>140</v>
      </c>
      <c r="S289" s="134">
        <v>15.5</v>
      </c>
      <c r="T289" s="134">
        <v>9</v>
      </c>
      <c r="U289" s="134">
        <f t="shared" si="10"/>
        <v>24.5</v>
      </c>
      <c r="V289" s="134" t="s">
        <v>53</v>
      </c>
      <c r="W289" s="134"/>
      <c r="X289" s="134" t="s">
        <v>54</v>
      </c>
      <c r="Y289" s="134" t="s">
        <v>418</v>
      </c>
      <c r="Z289" s="134">
        <v>280</v>
      </c>
      <c r="AA289" s="660" t="s">
        <v>1915</v>
      </c>
      <c r="AB289" s="144"/>
      <c r="AC289" s="147"/>
      <c r="AD289" s="243" t="s">
        <v>419</v>
      </c>
      <c r="AE289" s="146" t="s">
        <v>57</v>
      </c>
      <c r="AF289" s="133" t="s">
        <v>1128</v>
      </c>
      <c r="AG289" s="159" t="s">
        <v>1919</v>
      </c>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c r="EE289" s="120"/>
      <c r="EF289" s="120"/>
      <c r="EG289" s="120"/>
      <c r="EH289" s="120"/>
      <c r="EI289" s="120"/>
      <c r="EJ289" s="120"/>
      <c r="EK289" s="120"/>
      <c r="EL289" s="120"/>
    </row>
    <row r="290" spans="1:142" s="354" customFormat="1" ht="39" customHeight="1" x14ac:dyDescent="0.2">
      <c r="A290" s="140" t="s">
        <v>1132</v>
      </c>
      <c r="B290" s="133" t="s">
        <v>1102</v>
      </c>
      <c r="C290" s="133" t="s">
        <v>52</v>
      </c>
      <c r="D290" s="237" t="s">
        <v>426</v>
      </c>
      <c r="E290" s="242">
        <v>2731</v>
      </c>
      <c r="F290" s="254">
        <v>7</v>
      </c>
      <c r="G290" s="260">
        <v>801</v>
      </c>
      <c r="H290" s="134">
        <v>791</v>
      </c>
      <c r="I290" s="134"/>
      <c r="J290" s="134">
        <v>98.6</v>
      </c>
      <c r="K290" s="144"/>
      <c r="L290" s="134"/>
      <c r="M290" s="134"/>
      <c r="N290" s="145"/>
      <c r="O290" s="134"/>
      <c r="P290" s="241"/>
      <c r="Q290" s="155">
        <v>8095</v>
      </c>
      <c r="R290" s="134">
        <v>140</v>
      </c>
      <c r="S290" s="134">
        <v>15.5</v>
      </c>
      <c r="T290" s="134">
        <v>9</v>
      </c>
      <c r="U290" s="134">
        <f t="shared" si="10"/>
        <v>24.5</v>
      </c>
      <c r="V290" s="134" t="s">
        <v>53</v>
      </c>
      <c r="W290" s="134"/>
      <c r="X290" s="134" t="s">
        <v>54</v>
      </c>
      <c r="Y290" s="134" t="s">
        <v>418</v>
      </c>
      <c r="Z290" s="134">
        <v>280</v>
      </c>
      <c r="AA290" s="660" t="s">
        <v>1915</v>
      </c>
      <c r="AB290" s="144"/>
      <c r="AC290" s="147"/>
      <c r="AD290" s="243" t="s">
        <v>419</v>
      </c>
      <c r="AE290" s="146" t="s">
        <v>57</v>
      </c>
      <c r="AF290" s="133" t="s">
        <v>1128</v>
      </c>
      <c r="AG290" s="159" t="s">
        <v>1134</v>
      </c>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c r="EE290" s="120"/>
      <c r="EF290" s="120"/>
      <c r="EG290" s="120"/>
      <c r="EH290" s="120"/>
      <c r="EI290" s="120"/>
      <c r="EJ290" s="120"/>
      <c r="EK290" s="120"/>
      <c r="EL290" s="120"/>
    </row>
    <row r="291" spans="1:142" s="120" customFormat="1" ht="39" customHeight="1" x14ac:dyDescent="0.2">
      <c r="A291" s="140" t="s">
        <v>1132</v>
      </c>
      <c r="B291" s="133" t="s">
        <v>1102</v>
      </c>
      <c r="C291" s="133" t="s">
        <v>52</v>
      </c>
      <c r="D291" s="237" t="s">
        <v>426</v>
      </c>
      <c r="E291" s="242">
        <v>2731</v>
      </c>
      <c r="F291" s="254">
        <v>7</v>
      </c>
      <c r="G291" s="260">
        <v>801</v>
      </c>
      <c r="H291" s="134">
        <v>791</v>
      </c>
      <c r="I291" s="134"/>
      <c r="J291" s="134">
        <v>98.6</v>
      </c>
      <c r="K291" s="144"/>
      <c r="L291" s="134"/>
      <c r="M291" s="134"/>
      <c r="N291" s="145"/>
      <c r="O291" s="134"/>
      <c r="P291" s="241"/>
      <c r="Q291" s="155">
        <v>8260</v>
      </c>
      <c r="R291" s="134">
        <v>140</v>
      </c>
      <c r="S291" s="134">
        <v>15.5</v>
      </c>
      <c r="T291" s="134">
        <v>9</v>
      </c>
      <c r="U291" s="134">
        <f t="shared" si="10"/>
        <v>24.5</v>
      </c>
      <c r="V291" s="134" t="s">
        <v>53</v>
      </c>
      <c r="W291" s="134"/>
      <c r="X291" s="134" t="s">
        <v>54</v>
      </c>
      <c r="Y291" s="134" t="s">
        <v>418</v>
      </c>
      <c r="Z291" s="134">
        <v>280</v>
      </c>
      <c r="AA291" s="660" t="s">
        <v>1915</v>
      </c>
      <c r="AB291" s="144"/>
      <c r="AC291" s="147"/>
      <c r="AD291" s="243" t="s">
        <v>419</v>
      </c>
      <c r="AE291" s="146" t="s">
        <v>57</v>
      </c>
      <c r="AF291" s="133" t="s">
        <v>1128</v>
      </c>
      <c r="AG291" s="159" t="s">
        <v>1134</v>
      </c>
    </row>
    <row r="292" spans="1:142" s="120" customFormat="1" ht="39" customHeight="1" x14ac:dyDescent="0.25">
      <c r="A292" s="140" t="s">
        <v>1918</v>
      </c>
      <c r="B292" s="778" t="s">
        <v>1102</v>
      </c>
      <c r="C292" s="133" t="s">
        <v>52</v>
      </c>
      <c r="D292" s="268" t="s">
        <v>1917</v>
      </c>
      <c r="E292" s="242"/>
      <c r="F292" s="254">
        <v>7</v>
      </c>
      <c r="G292" s="260"/>
      <c r="H292" s="134"/>
      <c r="I292" s="134"/>
      <c r="J292" s="134"/>
      <c r="K292" s="144"/>
      <c r="L292" s="134"/>
      <c r="M292" s="134"/>
      <c r="N292" s="145">
        <v>0.5625</v>
      </c>
      <c r="O292" s="134"/>
      <c r="P292" s="241">
        <f>N292*360</f>
        <v>202.5</v>
      </c>
      <c r="Q292" s="155"/>
      <c r="R292" s="134"/>
      <c r="S292" s="134"/>
      <c r="T292" s="134"/>
      <c r="U292" s="134"/>
      <c r="V292" s="134"/>
      <c r="W292" s="134"/>
      <c r="X292" s="134"/>
      <c r="Y292" s="134"/>
      <c r="Z292" s="134"/>
      <c r="AA292" s="144"/>
      <c r="AB292" s="144"/>
      <c r="AC292" s="147"/>
      <c r="AD292" s="243"/>
      <c r="AE292" s="146" t="s">
        <v>57</v>
      </c>
      <c r="AF292" s="258" t="s">
        <v>57</v>
      </c>
      <c r="AG292" s="159" t="s">
        <v>1919</v>
      </c>
    </row>
    <row r="293" spans="1:142" s="355" customFormat="1" ht="39" customHeight="1" x14ac:dyDescent="0.25">
      <c r="A293" s="140" t="s">
        <v>428</v>
      </c>
      <c r="B293" s="133" t="s">
        <v>1103</v>
      </c>
      <c r="C293" s="133" t="s">
        <v>86</v>
      </c>
      <c r="D293" s="209">
        <v>38323</v>
      </c>
      <c r="E293" s="242"/>
      <c r="F293" s="254">
        <v>5</v>
      </c>
      <c r="G293" s="146">
        <v>650</v>
      </c>
      <c r="H293" s="133">
        <v>650</v>
      </c>
      <c r="I293" s="240">
        <v>162.4025</v>
      </c>
      <c r="J293" s="240">
        <v>82.557699999999997</v>
      </c>
      <c r="K293" s="240">
        <v>227.946</v>
      </c>
      <c r="L293" s="240">
        <v>333.50049999999999</v>
      </c>
      <c r="M293" s="249">
        <v>5054.8340889999999</v>
      </c>
      <c r="N293" s="134"/>
      <c r="O293" s="134"/>
      <c r="P293" s="241"/>
      <c r="Q293" s="155">
        <v>8192</v>
      </c>
      <c r="R293" s="133" t="s">
        <v>88</v>
      </c>
      <c r="S293" s="134"/>
      <c r="T293" s="134">
        <v>6</v>
      </c>
      <c r="U293" s="134">
        <v>17.8</v>
      </c>
      <c r="V293" s="133"/>
      <c r="W293" s="134"/>
      <c r="X293" s="133" t="s">
        <v>54</v>
      </c>
      <c r="Y293" s="133" t="s">
        <v>89</v>
      </c>
      <c r="Z293" s="133" t="s">
        <v>90</v>
      </c>
      <c r="AA293" s="611"/>
      <c r="AB293" s="144"/>
      <c r="AC293" s="147"/>
      <c r="AD293" s="243" t="s">
        <v>167</v>
      </c>
      <c r="AE293" s="146" t="s">
        <v>429</v>
      </c>
      <c r="AF293" s="265" t="s">
        <v>429</v>
      </c>
      <c r="AG293" s="261" t="s">
        <v>430</v>
      </c>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c r="CL293" s="127"/>
      <c r="CM293" s="127"/>
      <c r="CN293" s="127"/>
      <c r="CO293" s="127"/>
      <c r="CP293" s="127"/>
      <c r="CQ293" s="127"/>
      <c r="CR293" s="127"/>
      <c r="CS293" s="127"/>
      <c r="CT293" s="127"/>
      <c r="CU293" s="127"/>
      <c r="CV293" s="127"/>
      <c r="CW293" s="127"/>
      <c r="CX293" s="127"/>
      <c r="CY293" s="127"/>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c r="DU293" s="127"/>
      <c r="DV293" s="127"/>
      <c r="DW293" s="127"/>
      <c r="DX293" s="127"/>
      <c r="DY293" s="127"/>
      <c r="DZ293" s="127"/>
      <c r="EA293" s="127"/>
      <c r="EB293" s="127"/>
      <c r="EC293" s="127"/>
      <c r="ED293" s="127"/>
      <c r="EE293" s="127"/>
      <c r="EF293" s="127"/>
      <c r="EG293" s="127"/>
      <c r="EH293" s="127"/>
      <c r="EI293" s="127"/>
      <c r="EJ293" s="127"/>
      <c r="EK293" s="127"/>
      <c r="EL293" s="127"/>
    </row>
    <row r="294" spans="1:142" s="355" customFormat="1" ht="39" customHeight="1" x14ac:dyDescent="0.25">
      <c r="A294" s="140" t="s">
        <v>431</v>
      </c>
      <c r="B294" s="133" t="s">
        <v>1103</v>
      </c>
      <c r="C294" s="133" t="s">
        <v>86</v>
      </c>
      <c r="D294" s="244">
        <v>40772</v>
      </c>
      <c r="E294" s="242">
        <v>2713</v>
      </c>
      <c r="F294" s="254" t="s">
        <v>40</v>
      </c>
      <c r="G294" s="146">
        <v>670</v>
      </c>
      <c r="H294" s="133">
        <v>670</v>
      </c>
      <c r="I294" s="240" t="s">
        <v>40</v>
      </c>
      <c r="J294" s="240">
        <v>98</v>
      </c>
      <c r="K294" s="240" t="s">
        <v>40</v>
      </c>
      <c r="L294" s="240" t="s">
        <v>40</v>
      </c>
      <c r="M294" s="249" t="s">
        <v>40</v>
      </c>
      <c r="N294" s="134"/>
      <c r="O294" s="134"/>
      <c r="P294" s="241"/>
      <c r="Q294" s="155">
        <v>8192</v>
      </c>
      <c r="R294" s="133">
        <v>160</v>
      </c>
      <c r="S294" s="134">
        <v>-2.5</v>
      </c>
      <c r="T294" s="134">
        <v>6</v>
      </c>
      <c r="U294" s="134">
        <f>S294+T294</f>
        <v>3.5</v>
      </c>
      <c r="V294" s="133"/>
      <c r="W294" s="134"/>
      <c r="X294" s="133" t="s">
        <v>54</v>
      </c>
      <c r="Y294" s="133" t="s">
        <v>40</v>
      </c>
      <c r="Z294" s="133" t="s">
        <v>40</v>
      </c>
      <c r="AA294" s="611"/>
      <c r="AB294" s="144"/>
      <c r="AC294" s="147"/>
      <c r="AD294" s="243" t="s">
        <v>432</v>
      </c>
      <c r="AE294" s="146" t="s">
        <v>429</v>
      </c>
      <c r="AF294" s="265" t="s">
        <v>60</v>
      </c>
      <c r="AG294" s="261" t="s">
        <v>1026</v>
      </c>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c r="CL294" s="127"/>
      <c r="CM294" s="127"/>
      <c r="CN294" s="127"/>
      <c r="CO294" s="127"/>
      <c r="CP294" s="127"/>
      <c r="CQ294" s="127"/>
      <c r="CR294" s="127"/>
      <c r="CS294" s="127"/>
      <c r="CT294" s="127"/>
      <c r="CU294" s="127"/>
      <c r="CV294" s="127"/>
      <c r="CW294" s="127"/>
      <c r="CX294" s="127"/>
      <c r="CY294" s="127"/>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c r="DU294" s="127"/>
      <c r="DV294" s="127"/>
      <c r="DW294" s="127"/>
      <c r="DX294" s="127"/>
      <c r="DY294" s="127"/>
      <c r="DZ294" s="127"/>
      <c r="EA294" s="127"/>
      <c r="EB294" s="127"/>
      <c r="EC294" s="127"/>
      <c r="ED294" s="127"/>
      <c r="EE294" s="127"/>
      <c r="EF294" s="127"/>
      <c r="EG294" s="127"/>
      <c r="EH294" s="127"/>
      <c r="EI294" s="127"/>
      <c r="EJ294" s="127"/>
      <c r="EK294" s="127"/>
      <c r="EL294" s="127"/>
    </row>
    <row r="295" spans="1:142" s="127" customFormat="1" ht="39" customHeight="1" x14ac:dyDescent="0.25">
      <c r="A295" s="140" t="s">
        <v>431</v>
      </c>
      <c r="B295" s="133" t="s">
        <v>1103</v>
      </c>
      <c r="C295" s="133" t="s">
        <v>86</v>
      </c>
      <c r="D295" s="244">
        <v>40772</v>
      </c>
      <c r="E295" s="242">
        <v>2713</v>
      </c>
      <c r="F295" s="254" t="s">
        <v>40</v>
      </c>
      <c r="G295" s="146">
        <v>670</v>
      </c>
      <c r="H295" s="133">
        <v>670</v>
      </c>
      <c r="I295" s="240" t="s">
        <v>40</v>
      </c>
      <c r="J295" s="240">
        <v>98</v>
      </c>
      <c r="K295" s="240" t="s">
        <v>40</v>
      </c>
      <c r="L295" s="240" t="s">
        <v>40</v>
      </c>
      <c r="M295" s="249" t="s">
        <v>40</v>
      </c>
      <c r="N295" s="134"/>
      <c r="O295" s="134"/>
      <c r="P295" s="241"/>
      <c r="Q295" s="155">
        <v>8219</v>
      </c>
      <c r="R295" s="133">
        <v>160</v>
      </c>
      <c r="S295" s="134">
        <v>-2.5</v>
      </c>
      <c r="T295" s="134">
        <v>6</v>
      </c>
      <c r="U295" s="134">
        <f>S295+T295</f>
        <v>3.5</v>
      </c>
      <c r="V295" s="133"/>
      <c r="W295" s="134"/>
      <c r="X295" s="133" t="s">
        <v>54</v>
      </c>
      <c r="Y295" s="133" t="s">
        <v>40</v>
      </c>
      <c r="Z295" s="133" t="s">
        <v>40</v>
      </c>
      <c r="AA295" s="144"/>
      <c r="AB295" s="144"/>
      <c r="AC295" s="147"/>
      <c r="AD295" s="243" t="s">
        <v>432</v>
      </c>
      <c r="AE295" s="146" t="s">
        <v>429</v>
      </c>
      <c r="AF295" s="265" t="s">
        <v>60</v>
      </c>
      <c r="AG295" s="261" t="s">
        <v>1026</v>
      </c>
    </row>
    <row r="296" spans="1:142" s="127" customFormat="1" ht="39" customHeight="1" x14ac:dyDescent="0.25">
      <c r="A296" s="140" t="s">
        <v>431</v>
      </c>
      <c r="B296" s="133" t="s">
        <v>1103</v>
      </c>
      <c r="C296" s="133" t="s">
        <v>86</v>
      </c>
      <c r="D296" s="244">
        <v>40772</v>
      </c>
      <c r="E296" s="242">
        <v>2713</v>
      </c>
      <c r="F296" s="254" t="s">
        <v>40</v>
      </c>
      <c r="G296" s="146">
        <v>670</v>
      </c>
      <c r="H296" s="133">
        <v>670</v>
      </c>
      <c r="I296" s="240" t="s">
        <v>40</v>
      </c>
      <c r="J296" s="240">
        <v>98</v>
      </c>
      <c r="K296" s="240" t="s">
        <v>40</v>
      </c>
      <c r="L296" s="240" t="s">
        <v>40</v>
      </c>
      <c r="M296" s="249" t="s">
        <v>40</v>
      </c>
      <c r="N296" s="134"/>
      <c r="O296" s="134"/>
      <c r="P296" s="241"/>
      <c r="Q296" s="155">
        <v>8246</v>
      </c>
      <c r="R296" s="133">
        <v>160</v>
      </c>
      <c r="S296" s="134">
        <v>-2.5</v>
      </c>
      <c r="T296" s="134">
        <v>6</v>
      </c>
      <c r="U296" s="134">
        <f>S296+T296</f>
        <v>3.5</v>
      </c>
      <c r="V296" s="133"/>
      <c r="W296" s="134"/>
      <c r="X296" s="133" t="s">
        <v>54</v>
      </c>
      <c r="Y296" s="133" t="s">
        <v>40</v>
      </c>
      <c r="Z296" s="133" t="s">
        <v>40</v>
      </c>
      <c r="AA296" s="144"/>
      <c r="AB296" s="144"/>
      <c r="AC296" s="147"/>
      <c r="AD296" s="243" t="s">
        <v>432</v>
      </c>
      <c r="AE296" s="146" t="s">
        <v>429</v>
      </c>
      <c r="AF296" s="265" t="s">
        <v>60</v>
      </c>
      <c r="AG296" s="261" t="s">
        <v>1026</v>
      </c>
    </row>
    <row r="297" spans="1:142" s="127" customFormat="1" ht="39" customHeight="1" x14ac:dyDescent="0.25">
      <c r="A297" s="711" t="s">
        <v>2168</v>
      </c>
      <c r="B297" s="712" t="s">
        <v>1103</v>
      </c>
      <c r="C297" s="712"/>
      <c r="D297" s="836">
        <v>41599</v>
      </c>
      <c r="E297" s="712"/>
      <c r="F297" s="712"/>
      <c r="G297" s="712">
        <v>600.20000000000005</v>
      </c>
      <c r="H297" s="712">
        <v>577.79999999999995</v>
      </c>
      <c r="I297" s="712"/>
      <c r="J297" s="712">
        <v>97.79</v>
      </c>
      <c r="K297" s="712"/>
      <c r="L297" s="712"/>
      <c r="M297" s="712"/>
      <c r="N297" s="713"/>
      <c r="O297" s="712"/>
      <c r="P297" s="712"/>
      <c r="Q297" s="712">
        <v>8375</v>
      </c>
      <c r="R297" s="712">
        <v>0.51200000000000001</v>
      </c>
      <c r="S297" s="733">
        <v>-4.3179827593300502</v>
      </c>
      <c r="T297" s="712">
        <v>5</v>
      </c>
      <c r="U297" s="733">
        <v>0.68201724066994984</v>
      </c>
      <c r="V297" s="712"/>
      <c r="W297" s="712"/>
      <c r="X297" s="712" t="s">
        <v>2155</v>
      </c>
      <c r="Y297" s="712"/>
      <c r="Z297" s="712"/>
      <c r="AA297" s="712"/>
      <c r="AB297" s="712"/>
      <c r="AC297" s="712"/>
      <c r="AD297" s="712"/>
      <c r="AE297" s="712" t="s">
        <v>2169</v>
      </c>
      <c r="AF297" s="712" t="s">
        <v>2157</v>
      </c>
      <c r="AG297" s="734" t="s">
        <v>3044</v>
      </c>
    </row>
    <row r="298" spans="1:142" s="127" customFormat="1" ht="39" customHeight="1" x14ac:dyDescent="0.25">
      <c r="A298" s="711" t="s">
        <v>2168</v>
      </c>
      <c r="B298" s="712" t="s">
        <v>1103</v>
      </c>
      <c r="C298" s="712"/>
      <c r="D298" s="836">
        <v>41599</v>
      </c>
      <c r="E298" s="712"/>
      <c r="F298" s="712"/>
      <c r="G298" s="712">
        <v>600.20000000000005</v>
      </c>
      <c r="H298" s="712">
        <v>577.79999999999995</v>
      </c>
      <c r="I298" s="712"/>
      <c r="J298" s="712">
        <v>97.79</v>
      </c>
      <c r="K298" s="712"/>
      <c r="L298" s="712"/>
      <c r="M298" s="712"/>
      <c r="N298" s="713"/>
      <c r="O298" s="712"/>
      <c r="P298" s="712"/>
      <c r="Q298" s="712">
        <v>8380</v>
      </c>
      <c r="R298" s="712">
        <v>0.51200000000000001</v>
      </c>
      <c r="S298" s="733">
        <v>-4.3179827593300502</v>
      </c>
      <c r="T298" s="712">
        <v>5</v>
      </c>
      <c r="U298" s="733">
        <v>0.68201724066994984</v>
      </c>
      <c r="V298" s="712"/>
      <c r="W298" s="712"/>
      <c r="X298" s="712" t="s">
        <v>2155</v>
      </c>
      <c r="Y298" s="712"/>
      <c r="Z298" s="712"/>
      <c r="AA298" s="712"/>
      <c r="AB298" s="712"/>
      <c r="AC298" s="712"/>
      <c r="AD298" s="712"/>
      <c r="AE298" s="712" t="s">
        <v>2169</v>
      </c>
      <c r="AF298" s="712" t="s">
        <v>2157</v>
      </c>
      <c r="AG298" s="734" t="s">
        <v>2174</v>
      </c>
    </row>
    <row r="299" spans="1:142" s="127" customFormat="1" ht="39" customHeight="1" x14ac:dyDescent="0.25">
      <c r="A299" s="711" t="s">
        <v>2168</v>
      </c>
      <c r="B299" s="712" t="s">
        <v>1103</v>
      </c>
      <c r="C299" s="712"/>
      <c r="D299" s="836">
        <v>41599</v>
      </c>
      <c r="E299" s="712"/>
      <c r="F299" s="712"/>
      <c r="G299" s="712">
        <v>600.20000000000005</v>
      </c>
      <c r="H299" s="712">
        <v>577.79999999999995</v>
      </c>
      <c r="I299" s="712"/>
      <c r="J299" s="712">
        <v>97.79</v>
      </c>
      <c r="K299" s="712"/>
      <c r="L299" s="712"/>
      <c r="M299" s="712"/>
      <c r="N299" s="713"/>
      <c r="O299" s="712"/>
      <c r="P299" s="712"/>
      <c r="Q299" s="712">
        <v>8075</v>
      </c>
      <c r="R299" s="712">
        <v>100</v>
      </c>
      <c r="S299" s="733">
        <v>-3.01</v>
      </c>
      <c r="T299" s="712">
        <v>27</v>
      </c>
      <c r="U299" s="733">
        <v>23.99</v>
      </c>
      <c r="V299" s="712"/>
      <c r="W299" s="712"/>
      <c r="X299" s="712" t="s">
        <v>2155</v>
      </c>
      <c r="Y299" s="712"/>
      <c r="Z299" s="712"/>
      <c r="AA299" s="712"/>
      <c r="AB299" s="712"/>
      <c r="AC299" s="712"/>
      <c r="AD299" s="712"/>
      <c r="AE299" s="712" t="s">
        <v>2169</v>
      </c>
      <c r="AF299" s="712" t="s">
        <v>2157</v>
      </c>
      <c r="AG299" s="734" t="s">
        <v>2174</v>
      </c>
    </row>
    <row r="300" spans="1:142" s="127" customFormat="1" ht="39" customHeight="1" x14ac:dyDescent="0.25">
      <c r="A300" s="711" t="s">
        <v>2168</v>
      </c>
      <c r="B300" s="712" t="s">
        <v>1103</v>
      </c>
      <c r="C300" s="712"/>
      <c r="D300" s="836">
        <v>41599</v>
      </c>
      <c r="E300" s="712"/>
      <c r="F300" s="712"/>
      <c r="G300" s="712">
        <v>600.20000000000005</v>
      </c>
      <c r="H300" s="712">
        <v>577.79999999999995</v>
      </c>
      <c r="I300" s="712"/>
      <c r="J300" s="712">
        <v>97.79</v>
      </c>
      <c r="K300" s="712"/>
      <c r="L300" s="712"/>
      <c r="M300" s="712"/>
      <c r="N300" s="713"/>
      <c r="O300" s="712"/>
      <c r="P300" s="712"/>
      <c r="Q300" s="712">
        <v>8200</v>
      </c>
      <c r="R300" s="712">
        <v>100</v>
      </c>
      <c r="S300" s="733">
        <v>-3.01</v>
      </c>
      <c r="T300" s="712">
        <v>27</v>
      </c>
      <c r="U300" s="733">
        <v>23.99</v>
      </c>
      <c r="V300" s="712"/>
      <c r="W300" s="712"/>
      <c r="X300" s="712" t="s">
        <v>2155</v>
      </c>
      <c r="Y300" s="712"/>
      <c r="Z300" s="712"/>
      <c r="AA300" s="712"/>
      <c r="AB300" s="712"/>
      <c r="AC300" s="712"/>
      <c r="AD300" s="712"/>
      <c r="AE300" s="712" t="s">
        <v>2169</v>
      </c>
      <c r="AF300" s="712" t="s">
        <v>2157</v>
      </c>
      <c r="AG300" s="734" t="s">
        <v>2174</v>
      </c>
    </row>
    <row r="301" spans="1:142" s="127" customFormat="1" ht="39" customHeight="1" x14ac:dyDescent="0.25">
      <c r="A301" s="711" t="s">
        <v>2168</v>
      </c>
      <c r="B301" s="712" t="s">
        <v>1103</v>
      </c>
      <c r="C301" s="712"/>
      <c r="D301" s="836">
        <v>41599</v>
      </c>
      <c r="E301" s="712"/>
      <c r="F301" s="712"/>
      <c r="G301" s="712">
        <v>600.20000000000005</v>
      </c>
      <c r="H301" s="712">
        <v>577.79999999999995</v>
      </c>
      <c r="I301" s="712"/>
      <c r="J301" s="712">
        <v>97.79</v>
      </c>
      <c r="K301" s="712"/>
      <c r="L301" s="712"/>
      <c r="M301" s="712"/>
      <c r="N301" s="713"/>
      <c r="O301" s="712"/>
      <c r="P301" s="712"/>
      <c r="Q301" s="712">
        <v>8325</v>
      </c>
      <c r="R301" s="712">
        <v>100</v>
      </c>
      <c r="S301" s="733">
        <v>-3.01</v>
      </c>
      <c r="T301" s="712">
        <v>27</v>
      </c>
      <c r="U301" s="733">
        <v>23.99</v>
      </c>
      <c r="V301" s="712"/>
      <c r="W301" s="712"/>
      <c r="X301" s="712" t="s">
        <v>2155</v>
      </c>
      <c r="Y301" s="712"/>
      <c r="Z301" s="712"/>
      <c r="AA301" s="712"/>
      <c r="AB301" s="712"/>
      <c r="AC301" s="712"/>
      <c r="AD301" s="712"/>
      <c r="AE301" s="712" t="s">
        <v>2169</v>
      </c>
      <c r="AF301" s="712" t="s">
        <v>2157</v>
      </c>
      <c r="AG301" s="734" t="s">
        <v>2174</v>
      </c>
    </row>
    <row r="302" spans="1:142" s="127" customFormat="1" ht="39" customHeight="1" x14ac:dyDescent="0.25">
      <c r="A302" s="711" t="s">
        <v>2170</v>
      </c>
      <c r="B302" s="712" t="s">
        <v>1103</v>
      </c>
      <c r="C302" s="712"/>
      <c r="D302" s="836">
        <v>41827</v>
      </c>
      <c r="E302" s="712"/>
      <c r="F302" s="712"/>
      <c r="G302" s="712">
        <v>637</v>
      </c>
      <c r="H302" s="712">
        <v>637</v>
      </c>
      <c r="I302" s="712"/>
      <c r="J302" s="712">
        <v>97.79</v>
      </c>
      <c r="K302" s="712"/>
      <c r="L302" s="712"/>
      <c r="M302" s="712"/>
      <c r="N302" s="713"/>
      <c r="O302" s="712"/>
      <c r="P302" s="712"/>
      <c r="Q302" s="712">
        <v>8375</v>
      </c>
      <c r="R302" s="712">
        <v>0.51200000000000001</v>
      </c>
      <c r="S302" s="733">
        <v>-4.3179827593300502</v>
      </c>
      <c r="T302" s="712">
        <v>5</v>
      </c>
      <c r="U302" s="733">
        <v>0.68201724066994984</v>
      </c>
      <c r="V302" s="712"/>
      <c r="W302" s="712"/>
      <c r="X302" s="712" t="s">
        <v>2155</v>
      </c>
      <c r="Y302" s="712"/>
      <c r="Z302" s="712"/>
      <c r="AA302" s="712"/>
      <c r="AB302" s="712"/>
      <c r="AC302" s="712"/>
      <c r="AD302" s="712"/>
      <c r="AE302" s="712" t="s">
        <v>2169</v>
      </c>
      <c r="AF302" s="712" t="s">
        <v>2157</v>
      </c>
      <c r="AG302" s="734" t="s">
        <v>2174</v>
      </c>
    </row>
    <row r="303" spans="1:142" s="127" customFormat="1" ht="39" customHeight="1" x14ac:dyDescent="0.25">
      <c r="A303" s="711" t="s">
        <v>2170</v>
      </c>
      <c r="B303" s="712" t="s">
        <v>1103</v>
      </c>
      <c r="C303" s="712"/>
      <c r="D303" s="836">
        <v>41827</v>
      </c>
      <c r="E303" s="712"/>
      <c r="F303" s="712"/>
      <c r="G303" s="712">
        <v>637</v>
      </c>
      <c r="H303" s="712">
        <v>637</v>
      </c>
      <c r="I303" s="712"/>
      <c r="J303" s="712">
        <v>97.79</v>
      </c>
      <c r="K303" s="712"/>
      <c r="L303" s="712"/>
      <c r="M303" s="712"/>
      <c r="N303" s="713"/>
      <c r="O303" s="712"/>
      <c r="P303" s="712"/>
      <c r="Q303" s="712">
        <v>8380</v>
      </c>
      <c r="R303" s="712">
        <v>0.51200000000000001</v>
      </c>
      <c r="S303" s="733">
        <v>-4.3179827593300502</v>
      </c>
      <c r="T303" s="712">
        <v>5</v>
      </c>
      <c r="U303" s="733">
        <v>0.68201724066994984</v>
      </c>
      <c r="V303" s="712"/>
      <c r="W303" s="712"/>
      <c r="X303" s="712" t="s">
        <v>2155</v>
      </c>
      <c r="Y303" s="712"/>
      <c r="Z303" s="712"/>
      <c r="AA303" s="712"/>
      <c r="AB303" s="712"/>
      <c r="AC303" s="712"/>
      <c r="AD303" s="712"/>
      <c r="AE303" s="712" t="s">
        <v>2169</v>
      </c>
      <c r="AF303" s="712" t="s">
        <v>2157</v>
      </c>
      <c r="AG303" s="734" t="s">
        <v>2174</v>
      </c>
    </row>
    <row r="304" spans="1:142" s="127" customFormat="1" ht="39" customHeight="1" x14ac:dyDescent="0.25">
      <c r="A304" s="711" t="s">
        <v>2170</v>
      </c>
      <c r="B304" s="712" t="s">
        <v>1103</v>
      </c>
      <c r="C304" s="712"/>
      <c r="D304" s="836">
        <v>41827</v>
      </c>
      <c r="E304" s="712"/>
      <c r="F304" s="712"/>
      <c r="G304" s="712">
        <v>637</v>
      </c>
      <c r="H304" s="712">
        <v>637</v>
      </c>
      <c r="I304" s="712"/>
      <c r="J304" s="712">
        <v>97.79</v>
      </c>
      <c r="K304" s="712"/>
      <c r="L304" s="712"/>
      <c r="M304" s="712"/>
      <c r="N304" s="713"/>
      <c r="O304" s="712"/>
      <c r="P304" s="712"/>
      <c r="Q304" s="712">
        <v>8075</v>
      </c>
      <c r="R304" s="712">
        <v>100</v>
      </c>
      <c r="S304" s="733">
        <v>-3.01</v>
      </c>
      <c r="T304" s="712">
        <v>27</v>
      </c>
      <c r="U304" s="733">
        <v>23.99</v>
      </c>
      <c r="V304" s="712"/>
      <c r="W304" s="712"/>
      <c r="X304" s="712" t="s">
        <v>2155</v>
      </c>
      <c r="Y304" s="712"/>
      <c r="Z304" s="712"/>
      <c r="AA304" s="712"/>
      <c r="AB304" s="712"/>
      <c r="AC304" s="712"/>
      <c r="AD304" s="712"/>
      <c r="AE304" s="712" t="s">
        <v>2169</v>
      </c>
      <c r="AF304" s="712" t="s">
        <v>2157</v>
      </c>
      <c r="AG304" s="734" t="s">
        <v>2174</v>
      </c>
    </row>
    <row r="305" spans="1:33" s="127" customFormat="1" ht="39" customHeight="1" x14ac:dyDescent="0.25">
      <c r="A305" s="711" t="s">
        <v>2170</v>
      </c>
      <c r="B305" s="712" t="s">
        <v>1103</v>
      </c>
      <c r="C305" s="712"/>
      <c r="D305" s="836">
        <v>41827</v>
      </c>
      <c r="E305" s="712"/>
      <c r="F305" s="712"/>
      <c r="G305" s="712">
        <v>637</v>
      </c>
      <c r="H305" s="712">
        <v>637</v>
      </c>
      <c r="I305" s="712"/>
      <c r="J305" s="712">
        <v>97.79</v>
      </c>
      <c r="K305" s="712"/>
      <c r="L305" s="712"/>
      <c r="M305" s="712"/>
      <c r="N305" s="713"/>
      <c r="O305" s="712"/>
      <c r="P305" s="712"/>
      <c r="Q305" s="712">
        <v>8200</v>
      </c>
      <c r="R305" s="712">
        <v>100</v>
      </c>
      <c r="S305" s="733">
        <v>-3.01</v>
      </c>
      <c r="T305" s="712">
        <v>27</v>
      </c>
      <c r="U305" s="733">
        <v>23.99</v>
      </c>
      <c r="V305" s="712"/>
      <c r="W305" s="712"/>
      <c r="X305" s="712" t="s">
        <v>2155</v>
      </c>
      <c r="Y305" s="712"/>
      <c r="Z305" s="712"/>
      <c r="AA305" s="712"/>
      <c r="AB305" s="712"/>
      <c r="AC305" s="712"/>
      <c r="AD305" s="712"/>
      <c r="AE305" s="712" t="s">
        <v>2169</v>
      </c>
      <c r="AF305" s="712" t="s">
        <v>2157</v>
      </c>
      <c r="AG305" s="734" t="s">
        <v>2174</v>
      </c>
    </row>
    <row r="306" spans="1:33" s="127" customFormat="1" ht="39" customHeight="1" x14ac:dyDescent="0.25">
      <c r="A306" s="711" t="s">
        <v>2170</v>
      </c>
      <c r="B306" s="712" t="s">
        <v>1103</v>
      </c>
      <c r="C306" s="712"/>
      <c r="D306" s="836">
        <v>41827</v>
      </c>
      <c r="E306" s="712"/>
      <c r="F306" s="712"/>
      <c r="G306" s="712">
        <v>637</v>
      </c>
      <c r="H306" s="712">
        <v>637</v>
      </c>
      <c r="I306" s="712"/>
      <c r="J306" s="712">
        <v>97.79</v>
      </c>
      <c r="K306" s="712"/>
      <c r="L306" s="712"/>
      <c r="M306" s="712"/>
      <c r="N306" s="713"/>
      <c r="O306" s="712"/>
      <c r="P306" s="712"/>
      <c r="Q306" s="712">
        <v>8325</v>
      </c>
      <c r="R306" s="712">
        <v>100</v>
      </c>
      <c r="S306" s="733">
        <v>-3.01</v>
      </c>
      <c r="T306" s="712">
        <v>27</v>
      </c>
      <c r="U306" s="733">
        <v>23.99</v>
      </c>
      <c r="V306" s="712"/>
      <c r="W306" s="712"/>
      <c r="X306" s="712" t="s">
        <v>2155</v>
      </c>
      <c r="Y306" s="712"/>
      <c r="Z306" s="712"/>
      <c r="AA306" s="834"/>
      <c r="AB306" s="712"/>
      <c r="AC306" s="712"/>
      <c r="AD306" s="712"/>
      <c r="AE306" s="712" t="s">
        <v>2169</v>
      </c>
      <c r="AF306" s="712" t="s">
        <v>2157</v>
      </c>
      <c r="AG306" s="734" t="s">
        <v>2174</v>
      </c>
    </row>
    <row r="307" spans="1:33" s="120" customFormat="1" ht="39" customHeight="1" x14ac:dyDescent="0.2">
      <c r="A307" s="839" t="s">
        <v>3042</v>
      </c>
      <c r="B307" s="840" t="s">
        <v>1102</v>
      </c>
      <c r="C307" s="840" t="s">
        <v>52</v>
      </c>
      <c r="D307" s="841" t="s">
        <v>928</v>
      </c>
      <c r="E307" s="842">
        <v>2739</v>
      </c>
      <c r="F307" s="843">
        <v>7</v>
      </c>
      <c r="G307" s="844">
        <v>836</v>
      </c>
      <c r="H307" s="845">
        <v>819</v>
      </c>
      <c r="I307" s="845"/>
      <c r="J307" s="845">
        <v>98.6</v>
      </c>
      <c r="K307" s="846"/>
      <c r="L307" s="845"/>
      <c r="M307" s="845"/>
      <c r="N307" s="847"/>
      <c r="O307" s="845"/>
      <c r="P307" s="848"/>
      <c r="Q307" s="849">
        <v>8266.5</v>
      </c>
      <c r="R307" s="845">
        <v>233</v>
      </c>
      <c r="S307" s="845">
        <v>16</v>
      </c>
      <c r="T307" s="845">
        <v>9</v>
      </c>
      <c r="U307" s="845">
        <f>S307+T307</f>
        <v>25</v>
      </c>
      <c r="V307" s="845" t="s">
        <v>53</v>
      </c>
      <c r="W307" s="845"/>
      <c r="X307" s="845" t="s">
        <v>54</v>
      </c>
      <c r="Y307" s="845" t="s">
        <v>418</v>
      </c>
      <c r="Z307" s="845" t="s">
        <v>40</v>
      </c>
      <c r="AA307" s="850" t="s">
        <v>40</v>
      </c>
      <c r="AB307" s="846"/>
      <c r="AC307" s="851"/>
      <c r="AD307" s="852" t="s">
        <v>3043</v>
      </c>
      <c r="AE307" s="853" t="s">
        <v>57</v>
      </c>
      <c r="AF307" s="837" t="s">
        <v>1128</v>
      </c>
      <c r="AG307" s="838" t="s">
        <v>3045</v>
      </c>
    </row>
    <row r="308" spans="1:33" s="127" customFormat="1" ht="39" customHeight="1" x14ac:dyDescent="0.25">
      <c r="A308" s="711" t="s">
        <v>2171</v>
      </c>
      <c r="B308" s="712" t="s">
        <v>1102</v>
      </c>
      <c r="C308" s="712" t="s">
        <v>52</v>
      </c>
      <c r="D308" s="714" t="s">
        <v>179</v>
      </c>
      <c r="E308" s="712"/>
      <c r="F308" s="712"/>
      <c r="G308" s="712">
        <v>500</v>
      </c>
      <c r="H308" s="712">
        <v>500</v>
      </c>
      <c r="I308" s="712"/>
      <c r="J308" s="712">
        <v>97.79</v>
      </c>
      <c r="K308" s="712">
        <v>140.69999999999999</v>
      </c>
      <c r="L308" s="712"/>
      <c r="M308" s="712"/>
      <c r="N308" s="713"/>
      <c r="O308" s="712"/>
      <c r="P308" s="712"/>
      <c r="Q308" s="712">
        <v>8375</v>
      </c>
      <c r="R308" s="712">
        <v>0.51200000000000001</v>
      </c>
      <c r="S308" s="733">
        <v>-4.3179827593300502</v>
      </c>
      <c r="T308" s="712">
        <v>5</v>
      </c>
      <c r="U308" s="733">
        <v>0.68201724066994984</v>
      </c>
      <c r="V308" s="712"/>
      <c r="W308" s="712"/>
      <c r="X308" s="712" t="s">
        <v>2155</v>
      </c>
      <c r="Y308" s="712"/>
      <c r="Z308" s="712"/>
      <c r="AA308" s="835"/>
      <c r="AB308" s="712"/>
      <c r="AC308" s="712"/>
      <c r="AD308" s="712"/>
      <c r="AE308" s="712" t="s">
        <v>2169</v>
      </c>
      <c r="AF308" s="712" t="s">
        <v>2157</v>
      </c>
      <c r="AG308" s="734" t="s">
        <v>2174</v>
      </c>
    </row>
    <row r="309" spans="1:33" s="127" customFormat="1" ht="39" customHeight="1" x14ac:dyDescent="0.25">
      <c r="A309" s="711" t="s">
        <v>2171</v>
      </c>
      <c r="B309" s="712" t="s">
        <v>1102</v>
      </c>
      <c r="C309" s="712" t="s">
        <v>52</v>
      </c>
      <c r="D309" s="714" t="s">
        <v>179</v>
      </c>
      <c r="E309" s="712"/>
      <c r="F309" s="712"/>
      <c r="G309" s="712">
        <v>500</v>
      </c>
      <c r="H309" s="712">
        <v>500</v>
      </c>
      <c r="I309" s="712"/>
      <c r="J309" s="712">
        <v>97.79</v>
      </c>
      <c r="K309" s="712">
        <v>140.69999999999999</v>
      </c>
      <c r="L309" s="712"/>
      <c r="M309" s="712"/>
      <c r="N309" s="713"/>
      <c r="O309" s="712"/>
      <c r="P309" s="712"/>
      <c r="Q309" s="712">
        <v>8380</v>
      </c>
      <c r="R309" s="712">
        <v>0.51200000000000001</v>
      </c>
      <c r="S309" s="733">
        <v>-4.3179827593300502</v>
      </c>
      <c r="T309" s="712">
        <v>5</v>
      </c>
      <c r="U309" s="733">
        <v>0.68201724066994984</v>
      </c>
      <c r="V309" s="712"/>
      <c r="W309" s="712"/>
      <c r="X309" s="712" t="s">
        <v>2155</v>
      </c>
      <c r="Y309" s="712"/>
      <c r="Z309" s="712"/>
      <c r="AA309" s="712"/>
      <c r="AB309" s="712"/>
      <c r="AC309" s="712"/>
      <c r="AD309" s="712"/>
      <c r="AE309" s="712" t="s">
        <v>2169</v>
      </c>
      <c r="AF309" s="712" t="s">
        <v>2157</v>
      </c>
      <c r="AG309" s="734" t="s">
        <v>2174</v>
      </c>
    </row>
    <row r="310" spans="1:33" s="127" customFormat="1" ht="39" customHeight="1" x14ac:dyDescent="0.25">
      <c r="A310" s="711" t="s">
        <v>2171</v>
      </c>
      <c r="B310" s="712" t="s">
        <v>1102</v>
      </c>
      <c r="C310" s="712" t="s">
        <v>52</v>
      </c>
      <c r="D310" s="714" t="s">
        <v>179</v>
      </c>
      <c r="E310" s="712"/>
      <c r="F310" s="712"/>
      <c r="G310" s="712">
        <v>500</v>
      </c>
      <c r="H310" s="712">
        <v>500</v>
      </c>
      <c r="I310" s="712"/>
      <c r="J310" s="712">
        <v>97.79</v>
      </c>
      <c r="K310" s="712">
        <v>140.69999999999999</v>
      </c>
      <c r="L310" s="712"/>
      <c r="M310" s="712"/>
      <c r="N310" s="713"/>
      <c r="O310" s="712"/>
      <c r="P310" s="712"/>
      <c r="Q310" s="712">
        <v>8075</v>
      </c>
      <c r="R310" s="712">
        <v>100</v>
      </c>
      <c r="S310" s="733">
        <v>-3.01</v>
      </c>
      <c r="T310" s="712">
        <v>27</v>
      </c>
      <c r="U310" s="733">
        <v>23.99</v>
      </c>
      <c r="V310" s="712"/>
      <c r="W310" s="712"/>
      <c r="X310" s="712" t="s">
        <v>2155</v>
      </c>
      <c r="Y310" s="712"/>
      <c r="Z310" s="712"/>
      <c r="AA310" s="712"/>
      <c r="AB310" s="712"/>
      <c r="AC310" s="712"/>
      <c r="AD310" s="712"/>
      <c r="AE310" s="712" t="s">
        <v>2169</v>
      </c>
      <c r="AF310" s="712" t="s">
        <v>2157</v>
      </c>
      <c r="AG310" s="734" t="s">
        <v>2174</v>
      </c>
    </row>
    <row r="311" spans="1:33" s="127" customFormat="1" ht="39" customHeight="1" x14ac:dyDescent="0.25">
      <c r="A311" s="711" t="s">
        <v>2171</v>
      </c>
      <c r="B311" s="712" t="s">
        <v>1102</v>
      </c>
      <c r="C311" s="712" t="s">
        <v>52</v>
      </c>
      <c r="D311" s="714" t="s">
        <v>179</v>
      </c>
      <c r="E311" s="712"/>
      <c r="F311" s="712"/>
      <c r="G311" s="712">
        <v>500</v>
      </c>
      <c r="H311" s="712">
        <v>500</v>
      </c>
      <c r="I311" s="712"/>
      <c r="J311" s="712">
        <v>97.79</v>
      </c>
      <c r="K311" s="712">
        <v>140.69999999999999</v>
      </c>
      <c r="L311" s="712"/>
      <c r="M311" s="712"/>
      <c r="N311" s="713"/>
      <c r="O311" s="712"/>
      <c r="P311" s="712"/>
      <c r="Q311" s="712">
        <v>8200</v>
      </c>
      <c r="R311" s="712">
        <v>100</v>
      </c>
      <c r="S311" s="733">
        <v>-3.01</v>
      </c>
      <c r="T311" s="712">
        <v>27</v>
      </c>
      <c r="U311" s="733">
        <v>23.99</v>
      </c>
      <c r="V311" s="712"/>
      <c r="W311" s="712"/>
      <c r="X311" s="712" t="s">
        <v>2155</v>
      </c>
      <c r="Y311" s="712"/>
      <c r="Z311" s="712"/>
      <c r="AA311" s="712"/>
      <c r="AB311" s="712"/>
      <c r="AC311" s="712"/>
      <c r="AD311" s="712"/>
      <c r="AE311" s="712" t="s">
        <v>2169</v>
      </c>
      <c r="AF311" s="712" t="s">
        <v>2157</v>
      </c>
      <c r="AG311" s="734" t="s">
        <v>2174</v>
      </c>
    </row>
    <row r="312" spans="1:33" s="127" customFormat="1" ht="39" customHeight="1" x14ac:dyDescent="0.25">
      <c r="A312" s="711" t="s">
        <v>2171</v>
      </c>
      <c r="B312" s="712" t="s">
        <v>1102</v>
      </c>
      <c r="C312" s="712" t="s">
        <v>52</v>
      </c>
      <c r="D312" s="714" t="s">
        <v>179</v>
      </c>
      <c r="E312" s="712"/>
      <c r="F312" s="712"/>
      <c r="G312" s="712">
        <v>500</v>
      </c>
      <c r="H312" s="712">
        <v>500</v>
      </c>
      <c r="I312" s="712"/>
      <c r="J312" s="712">
        <v>97.79</v>
      </c>
      <c r="K312" s="712">
        <v>140.69999999999999</v>
      </c>
      <c r="L312" s="712"/>
      <c r="M312" s="712"/>
      <c r="N312" s="713"/>
      <c r="O312" s="712"/>
      <c r="P312" s="712"/>
      <c r="Q312" s="712">
        <v>8325</v>
      </c>
      <c r="R312" s="712">
        <v>100</v>
      </c>
      <c r="S312" s="733">
        <v>-3.01</v>
      </c>
      <c r="T312" s="712">
        <v>27</v>
      </c>
      <c r="U312" s="733">
        <v>23.99</v>
      </c>
      <c r="V312" s="712"/>
      <c r="W312" s="712"/>
      <c r="X312" s="712" t="s">
        <v>2155</v>
      </c>
      <c r="Y312" s="712"/>
      <c r="Z312" s="712"/>
      <c r="AA312" s="712"/>
      <c r="AB312" s="712"/>
      <c r="AC312" s="712"/>
      <c r="AD312" s="712"/>
      <c r="AE312" s="712" t="s">
        <v>2169</v>
      </c>
      <c r="AF312" s="712" t="s">
        <v>2157</v>
      </c>
      <c r="AG312" s="734" t="s">
        <v>2174</v>
      </c>
    </row>
    <row r="313" spans="1:33" s="127" customFormat="1" ht="39" customHeight="1" x14ac:dyDescent="0.25">
      <c r="A313" s="711" t="s">
        <v>2172</v>
      </c>
      <c r="B313" s="712" t="s">
        <v>1102</v>
      </c>
      <c r="C313" s="712" t="s">
        <v>52</v>
      </c>
      <c r="D313" s="714" t="s">
        <v>928</v>
      </c>
      <c r="E313" s="712"/>
      <c r="F313" s="712"/>
      <c r="G313" s="712">
        <v>500</v>
      </c>
      <c r="H313" s="712">
        <v>500</v>
      </c>
      <c r="I313" s="712"/>
      <c r="J313" s="712">
        <v>97.79</v>
      </c>
      <c r="K313" s="712">
        <v>200.7</v>
      </c>
      <c r="L313" s="712"/>
      <c r="M313" s="712"/>
      <c r="N313" s="713"/>
      <c r="O313" s="712"/>
      <c r="P313" s="712"/>
      <c r="Q313" s="712">
        <v>8375</v>
      </c>
      <c r="R313" s="712">
        <v>0.51200000000000001</v>
      </c>
      <c r="S313" s="733">
        <v>-4.3179827593300502</v>
      </c>
      <c r="T313" s="712">
        <v>5</v>
      </c>
      <c r="U313" s="733">
        <v>0.68201724066994984</v>
      </c>
      <c r="V313" s="712"/>
      <c r="W313" s="712"/>
      <c r="X313" s="712" t="s">
        <v>2155</v>
      </c>
      <c r="Y313" s="712"/>
      <c r="Z313" s="712"/>
      <c r="AA313" s="712"/>
      <c r="AB313" s="712"/>
      <c r="AC313" s="712"/>
      <c r="AD313" s="712"/>
      <c r="AE313" s="712" t="s">
        <v>2169</v>
      </c>
      <c r="AF313" s="712" t="s">
        <v>2157</v>
      </c>
      <c r="AG313" s="734" t="s">
        <v>2175</v>
      </c>
    </row>
    <row r="314" spans="1:33" s="127" customFormat="1" ht="39" customHeight="1" x14ac:dyDescent="0.25">
      <c r="A314" s="711" t="s">
        <v>2172</v>
      </c>
      <c r="B314" s="712" t="s">
        <v>1102</v>
      </c>
      <c r="C314" s="712" t="s">
        <v>52</v>
      </c>
      <c r="D314" s="714" t="s">
        <v>928</v>
      </c>
      <c r="E314" s="712"/>
      <c r="F314" s="712"/>
      <c r="G314" s="712">
        <v>500</v>
      </c>
      <c r="H314" s="712">
        <v>500</v>
      </c>
      <c r="I314" s="712"/>
      <c r="J314" s="712">
        <v>97.79</v>
      </c>
      <c r="K314" s="712">
        <v>200.7</v>
      </c>
      <c r="L314" s="712"/>
      <c r="M314" s="712"/>
      <c r="N314" s="713"/>
      <c r="O314" s="712"/>
      <c r="P314" s="712"/>
      <c r="Q314" s="712">
        <v>8380</v>
      </c>
      <c r="R314" s="712">
        <v>0.51200000000000001</v>
      </c>
      <c r="S314" s="733">
        <v>-4.3179827593300502</v>
      </c>
      <c r="T314" s="712">
        <v>5</v>
      </c>
      <c r="U314" s="733">
        <v>0.68201724066994984</v>
      </c>
      <c r="V314" s="712"/>
      <c r="W314" s="712"/>
      <c r="X314" s="712" t="s">
        <v>2155</v>
      </c>
      <c r="Y314" s="712"/>
      <c r="Z314" s="712"/>
      <c r="AA314" s="712"/>
      <c r="AB314" s="712"/>
      <c r="AC314" s="712"/>
      <c r="AD314" s="712"/>
      <c r="AE314" s="712" t="s">
        <v>2169</v>
      </c>
      <c r="AF314" s="712" t="s">
        <v>2157</v>
      </c>
      <c r="AG314" s="734" t="s">
        <v>2175</v>
      </c>
    </row>
    <row r="315" spans="1:33" s="127" customFormat="1" ht="39" customHeight="1" x14ac:dyDescent="0.25">
      <c r="A315" s="711" t="s">
        <v>2172</v>
      </c>
      <c r="B315" s="712" t="s">
        <v>1102</v>
      </c>
      <c r="C315" s="712" t="s">
        <v>52</v>
      </c>
      <c r="D315" s="714" t="s">
        <v>928</v>
      </c>
      <c r="E315" s="712"/>
      <c r="F315" s="712"/>
      <c r="G315" s="712">
        <v>500</v>
      </c>
      <c r="H315" s="712">
        <v>500</v>
      </c>
      <c r="I315" s="712"/>
      <c r="J315" s="712">
        <v>97.79</v>
      </c>
      <c r="K315" s="712">
        <v>200.7</v>
      </c>
      <c r="L315" s="712"/>
      <c r="M315" s="712"/>
      <c r="N315" s="713"/>
      <c r="O315" s="712"/>
      <c r="P315" s="712"/>
      <c r="Q315" s="712">
        <v>8075</v>
      </c>
      <c r="R315" s="712">
        <v>100</v>
      </c>
      <c r="S315" s="733">
        <v>-3.01</v>
      </c>
      <c r="T315" s="712">
        <v>27</v>
      </c>
      <c r="U315" s="733">
        <v>23.99</v>
      </c>
      <c r="V315" s="712"/>
      <c r="W315" s="712"/>
      <c r="X315" s="712" t="s">
        <v>2155</v>
      </c>
      <c r="Y315" s="712"/>
      <c r="Z315" s="712"/>
      <c r="AA315" s="712"/>
      <c r="AB315" s="712"/>
      <c r="AC315" s="712"/>
      <c r="AD315" s="712"/>
      <c r="AE315" s="712" t="s">
        <v>2169</v>
      </c>
      <c r="AF315" s="712" t="s">
        <v>2157</v>
      </c>
      <c r="AG315" s="734" t="s">
        <v>2175</v>
      </c>
    </row>
    <row r="316" spans="1:33" s="127" customFormat="1" ht="39" customHeight="1" x14ac:dyDescent="0.25">
      <c r="A316" s="711" t="s">
        <v>2172</v>
      </c>
      <c r="B316" s="712" t="s">
        <v>1102</v>
      </c>
      <c r="C316" s="712" t="s">
        <v>52</v>
      </c>
      <c r="D316" s="714" t="s">
        <v>928</v>
      </c>
      <c r="E316" s="712"/>
      <c r="F316" s="712"/>
      <c r="G316" s="712">
        <v>500</v>
      </c>
      <c r="H316" s="712">
        <v>500</v>
      </c>
      <c r="I316" s="712"/>
      <c r="J316" s="712">
        <v>97.79</v>
      </c>
      <c r="K316" s="712">
        <v>200.7</v>
      </c>
      <c r="L316" s="712"/>
      <c r="M316" s="712"/>
      <c r="N316" s="713"/>
      <c r="O316" s="712"/>
      <c r="P316" s="712"/>
      <c r="Q316" s="712">
        <v>8200</v>
      </c>
      <c r="R316" s="712">
        <v>100</v>
      </c>
      <c r="S316" s="733">
        <v>-3.01</v>
      </c>
      <c r="T316" s="712">
        <v>27</v>
      </c>
      <c r="U316" s="733">
        <v>23.99</v>
      </c>
      <c r="V316" s="712"/>
      <c r="W316" s="712"/>
      <c r="X316" s="712" t="s">
        <v>2155</v>
      </c>
      <c r="Y316" s="712"/>
      <c r="Z316" s="712"/>
      <c r="AA316" s="712"/>
      <c r="AB316" s="712"/>
      <c r="AC316" s="712"/>
      <c r="AD316" s="712"/>
      <c r="AE316" s="712" t="s">
        <v>2169</v>
      </c>
      <c r="AF316" s="712" t="s">
        <v>2157</v>
      </c>
      <c r="AG316" s="734" t="s">
        <v>2175</v>
      </c>
    </row>
    <row r="317" spans="1:33" s="127" customFormat="1" ht="39" customHeight="1" x14ac:dyDescent="0.25">
      <c r="A317" s="711" t="s">
        <v>2172</v>
      </c>
      <c r="B317" s="712" t="s">
        <v>1102</v>
      </c>
      <c r="C317" s="712" t="s">
        <v>52</v>
      </c>
      <c r="D317" s="714" t="s">
        <v>928</v>
      </c>
      <c r="E317" s="712"/>
      <c r="F317" s="712"/>
      <c r="G317" s="712">
        <v>500</v>
      </c>
      <c r="H317" s="712">
        <v>500</v>
      </c>
      <c r="I317" s="712"/>
      <c r="J317" s="712">
        <v>97.79</v>
      </c>
      <c r="K317" s="712">
        <v>200.7</v>
      </c>
      <c r="L317" s="712"/>
      <c r="M317" s="712"/>
      <c r="N317" s="713"/>
      <c r="O317" s="712"/>
      <c r="P317" s="712"/>
      <c r="Q317" s="712">
        <v>8325</v>
      </c>
      <c r="R317" s="712">
        <v>100</v>
      </c>
      <c r="S317" s="733">
        <v>-3.01</v>
      </c>
      <c r="T317" s="712">
        <v>27</v>
      </c>
      <c r="U317" s="733">
        <v>23.99</v>
      </c>
      <c r="V317" s="712"/>
      <c r="W317" s="712"/>
      <c r="X317" s="712" t="s">
        <v>2155</v>
      </c>
      <c r="Y317" s="712"/>
      <c r="Z317" s="712"/>
      <c r="AA317" s="712"/>
      <c r="AB317" s="712"/>
      <c r="AC317" s="712"/>
      <c r="AD317" s="712"/>
      <c r="AE317" s="712" t="s">
        <v>2169</v>
      </c>
      <c r="AF317" s="712" t="s">
        <v>2157</v>
      </c>
      <c r="AG317" s="734" t="s">
        <v>2175</v>
      </c>
    </row>
    <row r="318" spans="1:33" s="127" customFormat="1" ht="39" customHeight="1" x14ac:dyDescent="0.25">
      <c r="A318" s="711" t="s">
        <v>2173</v>
      </c>
      <c r="B318" s="712" t="s">
        <v>1102</v>
      </c>
      <c r="C318" s="712" t="s">
        <v>52</v>
      </c>
      <c r="D318" s="714" t="s">
        <v>1950</v>
      </c>
      <c r="E318" s="712"/>
      <c r="F318" s="712"/>
      <c r="G318" s="712">
        <v>500</v>
      </c>
      <c r="H318" s="712">
        <v>500</v>
      </c>
      <c r="I318" s="712"/>
      <c r="J318" s="712">
        <v>97.79</v>
      </c>
      <c r="K318" s="712">
        <v>178.2</v>
      </c>
      <c r="L318" s="712"/>
      <c r="M318" s="712"/>
      <c r="N318" s="713"/>
      <c r="O318" s="712"/>
      <c r="P318" s="712"/>
      <c r="Q318" s="712">
        <v>8375</v>
      </c>
      <c r="R318" s="712">
        <v>0.51200000000000001</v>
      </c>
      <c r="S318" s="733">
        <v>-4.3179827593300502</v>
      </c>
      <c r="T318" s="712">
        <v>5</v>
      </c>
      <c r="U318" s="733">
        <v>0.68201724066994984</v>
      </c>
      <c r="V318" s="712"/>
      <c r="W318" s="712"/>
      <c r="X318" s="712" t="s">
        <v>2155</v>
      </c>
      <c r="Y318" s="712"/>
      <c r="Z318" s="712"/>
      <c r="AA318" s="712"/>
      <c r="AB318" s="712"/>
      <c r="AC318" s="712"/>
      <c r="AD318" s="712"/>
      <c r="AE318" s="712" t="s">
        <v>2169</v>
      </c>
      <c r="AF318" s="712" t="s">
        <v>2157</v>
      </c>
      <c r="AG318" s="734" t="s">
        <v>2175</v>
      </c>
    </row>
    <row r="319" spans="1:33" s="127" customFormat="1" ht="39" customHeight="1" x14ac:dyDescent="0.25">
      <c r="A319" s="711" t="s">
        <v>2173</v>
      </c>
      <c r="B319" s="712" t="s">
        <v>1102</v>
      </c>
      <c r="C319" s="712" t="s">
        <v>52</v>
      </c>
      <c r="D319" s="714" t="s">
        <v>1950</v>
      </c>
      <c r="E319" s="712"/>
      <c r="F319" s="712"/>
      <c r="G319" s="712">
        <v>500</v>
      </c>
      <c r="H319" s="712">
        <v>500</v>
      </c>
      <c r="I319" s="712"/>
      <c r="J319" s="712">
        <v>97.79</v>
      </c>
      <c r="K319" s="712">
        <v>178.2</v>
      </c>
      <c r="L319" s="712"/>
      <c r="M319" s="712"/>
      <c r="N319" s="713"/>
      <c r="O319" s="712"/>
      <c r="P319" s="712"/>
      <c r="Q319" s="712">
        <v>8380</v>
      </c>
      <c r="R319" s="712">
        <v>0.51200000000000001</v>
      </c>
      <c r="S319" s="733">
        <v>-4.3179827593300502</v>
      </c>
      <c r="T319" s="712">
        <v>5</v>
      </c>
      <c r="U319" s="733">
        <v>0.68201724066994984</v>
      </c>
      <c r="V319" s="712"/>
      <c r="W319" s="712"/>
      <c r="X319" s="712" t="s">
        <v>2155</v>
      </c>
      <c r="Y319" s="712"/>
      <c r="Z319" s="712"/>
      <c r="AA319" s="712"/>
      <c r="AB319" s="712"/>
      <c r="AC319" s="712"/>
      <c r="AD319" s="712"/>
      <c r="AE319" s="712" t="s">
        <v>2169</v>
      </c>
      <c r="AF319" s="712" t="s">
        <v>2157</v>
      </c>
      <c r="AG319" s="734" t="s">
        <v>2175</v>
      </c>
    </row>
    <row r="320" spans="1:33" s="127" customFormat="1" ht="39" customHeight="1" x14ac:dyDescent="0.25">
      <c r="A320" s="711" t="s">
        <v>2173</v>
      </c>
      <c r="B320" s="712" t="s">
        <v>1102</v>
      </c>
      <c r="C320" s="712" t="s">
        <v>52</v>
      </c>
      <c r="D320" s="714" t="s">
        <v>1950</v>
      </c>
      <c r="E320" s="712"/>
      <c r="F320" s="712"/>
      <c r="G320" s="712">
        <v>500</v>
      </c>
      <c r="H320" s="712">
        <v>500</v>
      </c>
      <c r="I320" s="712"/>
      <c r="J320" s="712">
        <v>97.79</v>
      </c>
      <c r="K320" s="712">
        <v>178.2</v>
      </c>
      <c r="L320" s="712"/>
      <c r="M320" s="712"/>
      <c r="N320" s="713"/>
      <c r="O320" s="712"/>
      <c r="P320" s="712"/>
      <c r="Q320" s="712">
        <v>8075</v>
      </c>
      <c r="R320" s="712">
        <v>100</v>
      </c>
      <c r="S320" s="733">
        <v>-3.01</v>
      </c>
      <c r="T320" s="712">
        <v>27</v>
      </c>
      <c r="U320" s="733">
        <v>23.99</v>
      </c>
      <c r="V320" s="712"/>
      <c r="W320" s="712"/>
      <c r="X320" s="712" t="s">
        <v>2155</v>
      </c>
      <c r="Y320" s="712"/>
      <c r="Z320" s="712"/>
      <c r="AA320" s="712"/>
      <c r="AB320" s="712"/>
      <c r="AC320" s="712"/>
      <c r="AD320" s="712"/>
      <c r="AE320" s="712" t="s">
        <v>2169</v>
      </c>
      <c r="AF320" s="712" t="s">
        <v>2157</v>
      </c>
      <c r="AG320" s="734" t="s">
        <v>2175</v>
      </c>
    </row>
    <row r="321" spans="1:33" s="127" customFormat="1" ht="39" customHeight="1" x14ac:dyDescent="0.25">
      <c r="A321" s="711" t="s">
        <v>2173</v>
      </c>
      <c r="B321" s="712" t="s">
        <v>1102</v>
      </c>
      <c r="C321" s="712" t="s">
        <v>52</v>
      </c>
      <c r="D321" s="714" t="s">
        <v>1950</v>
      </c>
      <c r="E321" s="712"/>
      <c r="F321" s="712"/>
      <c r="G321" s="712">
        <v>500</v>
      </c>
      <c r="H321" s="712">
        <v>500</v>
      </c>
      <c r="I321" s="712"/>
      <c r="J321" s="712">
        <v>97.79</v>
      </c>
      <c r="K321" s="712">
        <v>178.2</v>
      </c>
      <c r="L321" s="712"/>
      <c r="M321" s="712"/>
      <c r="N321" s="713"/>
      <c r="O321" s="712"/>
      <c r="P321" s="712"/>
      <c r="Q321" s="712">
        <v>8200</v>
      </c>
      <c r="R321" s="712">
        <v>100</v>
      </c>
      <c r="S321" s="733">
        <v>-3.01</v>
      </c>
      <c r="T321" s="712">
        <v>27</v>
      </c>
      <c r="U321" s="733">
        <v>23.99</v>
      </c>
      <c r="V321" s="712"/>
      <c r="W321" s="712"/>
      <c r="X321" s="712" t="s">
        <v>2155</v>
      </c>
      <c r="Y321" s="712"/>
      <c r="Z321" s="712"/>
      <c r="AA321" s="712"/>
      <c r="AB321" s="712"/>
      <c r="AC321" s="712"/>
      <c r="AD321" s="712"/>
      <c r="AE321" s="712" t="s">
        <v>2169</v>
      </c>
      <c r="AF321" s="712" t="s">
        <v>2157</v>
      </c>
      <c r="AG321" s="734" t="s">
        <v>2175</v>
      </c>
    </row>
    <row r="322" spans="1:33" s="127" customFormat="1" ht="39" customHeight="1" x14ac:dyDescent="0.25">
      <c r="A322" s="711" t="s">
        <v>2173</v>
      </c>
      <c r="B322" s="712" t="s">
        <v>1102</v>
      </c>
      <c r="C322" s="712" t="s">
        <v>52</v>
      </c>
      <c r="D322" s="714" t="s">
        <v>1950</v>
      </c>
      <c r="E322" s="712"/>
      <c r="F322" s="712"/>
      <c r="G322" s="712">
        <v>500</v>
      </c>
      <c r="H322" s="712">
        <v>500</v>
      </c>
      <c r="I322" s="712"/>
      <c r="J322" s="712">
        <v>97.79</v>
      </c>
      <c r="K322" s="712">
        <v>178.2</v>
      </c>
      <c r="L322" s="712"/>
      <c r="M322" s="712"/>
      <c r="N322" s="713"/>
      <c r="O322" s="712"/>
      <c r="P322" s="712"/>
      <c r="Q322" s="712">
        <v>8325</v>
      </c>
      <c r="R322" s="712">
        <v>100</v>
      </c>
      <c r="S322" s="733">
        <v>-3.01</v>
      </c>
      <c r="T322" s="712">
        <v>27</v>
      </c>
      <c r="U322" s="733">
        <v>23.99</v>
      </c>
      <c r="V322" s="712"/>
      <c r="W322" s="712"/>
      <c r="X322" s="712" t="s">
        <v>2155</v>
      </c>
      <c r="Y322" s="712"/>
      <c r="Z322" s="712"/>
      <c r="AA322" s="712"/>
      <c r="AB322" s="712"/>
      <c r="AC322" s="712"/>
      <c r="AD322" s="712"/>
      <c r="AE322" s="712" t="s">
        <v>2169</v>
      </c>
      <c r="AF322" s="712" t="s">
        <v>2157</v>
      </c>
      <c r="AG322" s="734" t="s">
        <v>2175</v>
      </c>
    </row>
    <row r="323" spans="1:33" s="120" customFormat="1" ht="39" customHeight="1" x14ac:dyDescent="0.25">
      <c r="A323" s="140" t="s">
        <v>433</v>
      </c>
      <c r="B323" s="730" t="s">
        <v>1103</v>
      </c>
      <c r="C323" s="133" t="s">
        <v>52</v>
      </c>
      <c r="D323" s="704">
        <v>42035</v>
      </c>
      <c r="E323" s="242">
        <v>2725</v>
      </c>
      <c r="F323" s="239">
        <v>3</v>
      </c>
      <c r="G323" s="146">
        <v>680</v>
      </c>
      <c r="H323" s="133">
        <v>680</v>
      </c>
      <c r="I323" s="133"/>
      <c r="J323" s="133">
        <v>98</v>
      </c>
      <c r="K323" s="144"/>
      <c r="L323" s="240"/>
      <c r="M323" s="240"/>
      <c r="N323" s="145">
        <v>0.75</v>
      </c>
      <c r="O323" s="145"/>
      <c r="P323" s="241"/>
      <c r="Q323" s="155">
        <v>8180</v>
      </c>
      <c r="R323" s="133">
        <v>300</v>
      </c>
      <c r="S323" s="134">
        <f>7.8</f>
        <v>7.8</v>
      </c>
      <c r="T323" s="134">
        <v>4</v>
      </c>
      <c r="U323" s="134">
        <f>S323+T323</f>
        <v>11.8</v>
      </c>
      <c r="V323" s="134" t="s">
        <v>40</v>
      </c>
      <c r="W323" s="134" t="s">
        <v>434</v>
      </c>
      <c r="X323" s="133" t="s">
        <v>54</v>
      </c>
      <c r="Y323" s="134" t="s">
        <v>65</v>
      </c>
      <c r="Z323" s="133">
        <v>300</v>
      </c>
      <c r="AA323" s="144"/>
      <c r="AB323" s="144"/>
      <c r="AC323" s="147"/>
      <c r="AD323" s="657" t="s">
        <v>1932</v>
      </c>
      <c r="AE323" s="257" t="s">
        <v>2133</v>
      </c>
      <c r="AF323" s="134" t="s">
        <v>338</v>
      </c>
      <c r="AG323" s="705" t="s">
        <v>2248</v>
      </c>
    </row>
    <row r="324" spans="1:33" s="120" customFormat="1" ht="39" customHeight="1" x14ac:dyDescent="0.25">
      <c r="A324" s="855" t="s">
        <v>3131</v>
      </c>
      <c r="B324" s="837" t="s">
        <v>1102</v>
      </c>
      <c r="C324" s="837"/>
      <c r="D324" s="856" t="s">
        <v>3047</v>
      </c>
      <c r="E324" s="903" t="s">
        <v>3114</v>
      </c>
      <c r="F324" s="858"/>
      <c r="G324" s="859">
        <v>625</v>
      </c>
      <c r="H324" s="837">
        <v>625</v>
      </c>
      <c r="I324" s="837"/>
      <c r="J324" s="837">
        <v>86.6</v>
      </c>
      <c r="K324" s="866"/>
      <c r="L324" s="860"/>
      <c r="M324" s="860"/>
      <c r="N324" s="861"/>
      <c r="O324" s="861"/>
      <c r="P324" s="863"/>
      <c r="Q324" s="864">
        <v>8075</v>
      </c>
      <c r="R324" s="837">
        <v>50</v>
      </c>
      <c r="S324" s="862"/>
      <c r="T324" s="862"/>
      <c r="U324" s="862"/>
      <c r="V324" s="862"/>
      <c r="W324" s="862"/>
      <c r="X324" s="837"/>
      <c r="Y324" s="862"/>
      <c r="Z324" s="837"/>
      <c r="AA324" s="866"/>
      <c r="AB324" s="866"/>
      <c r="AC324" s="867"/>
      <c r="AD324" s="920"/>
      <c r="AE324" s="875" t="s">
        <v>219</v>
      </c>
      <c r="AF324" s="862"/>
      <c r="AG324" s="838" t="s">
        <v>3132</v>
      </c>
    </row>
    <row r="325" spans="1:33" s="120" customFormat="1" ht="39" customHeight="1" x14ac:dyDescent="0.25">
      <c r="A325" s="140" t="s">
        <v>435</v>
      </c>
      <c r="B325" s="133" t="s">
        <v>1103</v>
      </c>
      <c r="C325" s="258" t="s">
        <v>52</v>
      </c>
      <c r="D325" s="237">
        <v>40119</v>
      </c>
      <c r="E325" s="269" t="s">
        <v>270</v>
      </c>
      <c r="F325" s="270">
        <v>5</v>
      </c>
      <c r="G325" s="257">
        <v>756</v>
      </c>
      <c r="H325" s="258">
        <v>756</v>
      </c>
      <c r="I325" s="258">
        <v>90</v>
      </c>
      <c r="J325" s="258">
        <v>98.44</v>
      </c>
      <c r="K325" s="271"/>
      <c r="L325" s="246"/>
      <c r="M325" s="246"/>
      <c r="N325" s="262">
        <v>0.25</v>
      </c>
      <c r="O325" s="262"/>
      <c r="P325" s="273">
        <f>N325*360</f>
        <v>90</v>
      </c>
      <c r="Q325" s="356">
        <v>8150</v>
      </c>
      <c r="R325" s="258">
        <v>18</v>
      </c>
      <c r="S325" s="245">
        <v>6.1</v>
      </c>
      <c r="T325" s="258">
        <v>4.0999999999999996</v>
      </c>
      <c r="U325" s="245">
        <f t="shared" ref="U325:U337" si="11">S325+T325</f>
        <v>10.199999999999999</v>
      </c>
      <c r="V325" s="258" t="s">
        <v>53</v>
      </c>
      <c r="W325" s="245"/>
      <c r="X325" s="258" t="s">
        <v>54</v>
      </c>
      <c r="Y325" s="245" t="s">
        <v>418</v>
      </c>
      <c r="Z325" s="133">
        <v>17</v>
      </c>
      <c r="AA325" s="144"/>
      <c r="AB325" s="144"/>
      <c r="AC325" s="147"/>
      <c r="AD325" s="243" t="s">
        <v>436</v>
      </c>
      <c r="AE325" s="146" t="s">
        <v>57</v>
      </c>
      <c r="AF325" s="133" t="s">
        <v>437</v>
      </c>
      <c r="AG325" s="159" t="s">
        <v>1173</v>
      </c>
    </row>
    <row r="326" spans="1:33" s="120" customFormat="1" ht="39" customHeight="1" x14ac:dyDescent="0.25">
      <c r="A326" s="140" t="s">
        <v>1045</v>
      </c>
      <c r="B326" s="133" t="s">
        <v>1102</v>
      </c>
      <c r="C326" s="133"/>
      <c r="D326" s="704" t="s">
        <v>3047</v>
      </c>
      <c r="E326" s="242">
        <v>2644</v>
      </c>
      <c r="F326" s="239"/>
      <c r="G326" s="146">
        <v>650</v>
      </c>
      <c r="H326" s="133">
        <v>650</v>
      </c>
      <c r="I326" s="133"/>
      <c r="J326" s="133">
        <v>97.37</v>
      </c>
      <c r="K326" s="144"/>
      <c r="L326" s="240"/>
      <c r="M326" s="240"/>
      <c r="N326" s="145"/>
      <c r="O326" s="145"/>
      <c r="P326" s="241"/>
      <c r="Q326" s="155">
        <v>8096.2</v>
      </c>
      <c r="R326" s="133">
        <v>81</v>
      </c>
      <c r="S326" s="134">
        <v>12.5</v>
      </c>
      <c r="T326" s="133">
        <v>6</v>
      </c>
      <c r="U326" s="134">
        <f t="shared" si="11"/>
        <v>18.5</v>
      </c>
      <c r="V326" s="133"/>
      <c r="W326" s="134"/>
      <c r="X326" s="133"/>
      <c r="Y326" s="133"/>
      <c r="Z326" s="133">
        <v>640</v>
      </c>
      <c r="AA326" s="144"/>
      <c r="AB326" s="144"/>
      <c r="AC326" s="147"/>
      <c r="AD326" s="243"/>
      <c r="AE326" s="146" t="s">
        <v>91</v>
      </c>
      <c r="AF326" s="133" t="s">
        <v>1044</v>
      </c>
      <c r="AG326" s="705" t="s">
        <v>3046</v>
      </c>
    </row>
    <row r="327" spans="1:33" s="129" customFormat="1" ht="39" customHeight="1" x14ac:dyDescent="0.25">
      <c r="A327" s="140" t="s">
        <v>1046</v>
      </c>
      <c r="B327" s="133" t="s">
        <v>1102</v>
      </c>
      <c r="C327" s="133"/>
      <c r="D327" s="704" t="s">
        <v>3047</v>
      </c>
      <c r="E327" s="242">
        <v>2644</v>
      </c>
      <c r="F327" s="239"/>
      <c r="G327" s="146">
        <v>650</v>
      </c>
      <c r="H327" s="133">
        <v>650</v>
      </c>
      <c r="I327" s="133"/>
      <c r="J327" s="133">
        <v>97.37</v>
      </c>
      <c r="K327" s="144"/>
      <c r="L327" s="240"/>
      <c r="M327" s="240"/>
      <c r="N327" s="145"/>
      <c r="O327" s="145"/>
      <c r="P327" s="241"/>
      <c r="Q327" s="155">
        <v>8268.6</v>
      </c>
      <c r="R327" s="133">
        <v>81</v>
      </c>
      <c r="S327" s="134">
        <v>12.5</v>
      </c>
      <c r="T327" s="133">
        <v>6</v>
      </c>
      <c r="U327" s="134">
        <f t="shared" si="11"/>
        <v>18.5</v>
      </c>
      <c r="V327" s="133"/>
      <c r="W327" s="134"/>
      <c r="X327" s="133"/>
      <c r="Y327" s="133"/>
      <c r="Z327" s="133">
        <v>640</v>
      </c>
      <c r="AA327" s="144"/>
      <c r="AB327" s="144"/>
      <c r="AC327" s="147"/>
      <c r="AD327" s="243"/>
      <c r="AE327" s="146" t="s">
        <v>91</v>
      </c>
      <c r="AF327" s="133" t="s">
        <v>1044</v>
      </c>
      <c r="AG327" s="159"/>
    </row>
    <row r="328" spans="1:33" s="129" customFormat="1" ht="39" customHeight="1" x14ac:dyDescent="0.25">
      <c r="A328" s="140" t="s">
        <v>1047</v>
      </c>
      <c r="B328" s="133" t="s">
        <v>1102</v>
      </c>
      <c r="C328" s="133"/>
      <c r="D328" s="704" t="s">
        <v>3047</v>
      </c>
      <c r="E328" s="242">
        <v>2644</v>
      </c>
      <c r="F328" s="239"/>
      <c r="G328" s="146">
        <v>650</v>
      </c>
      <c r="H328" s="133">
        <v>650</v>
      </c>
      <c r="I328" s="133"/>
      <c r="J328" s="133">
        <v>97.37</v>
      </c>
      <c r="K328" s="144"/>
      <c r="L328" s="240"/>
      <c r="M328" s="240"/>
      <c r="N328" s="145"/>
      <c r="O328" s="145"/>
      <c r="P328" s="241"/>
      <c r="Q328" s="155">
        <v>8268.6</v>
      </c>
      <c r="R328" s="133">
        <v>81</v>
      </c>
      <c r="S328" s="134">
        <v>12.5</v>
      </c>
      <c r="T328" s="133">
        <v>6</v>
      </c>
      <c r="U328" s="134">
        <f t="shared" si="11"/>
        <v>18.5</v>
      </c>
      <c r="V328" s="133"/>
      <c r="W328" s="134"/>
      <c r="X328" s="133"/>
      <c r="Y328" s="133"/>
      <c r="Z328" s="133">
        <v>640</v>
      </c>
      <c r="AA328" s="144"/>
      <c r="AB328" s="144"/>
      <c r="AC328" s="147"/>
      <c r="AD328" s="243"/>
      <c r="AE328" s="146" t="s">
        <v>91</v>
      </c>
      <c r="AF328" s="133" t="s">
        <v>1044</v>
      </c>
      <c r="AG328" s="159"/>
    </row>
    <row r="329" spans="1:33" s="120" customFormat="1" ht="39" customHeight="1" x14ac:dyDescent="0.25">
      <c r="A329" s="140" t="s">
        <v>1048</v>
      </c>
      <c r="B329" s="133" t="s">
        <v>1102</v>
      </c>
      <c r="C329" s="133"/>
      <c r="D329" s="704" t="s">
        <v>3047</v>
      </c>
      <c r="E329" s="242">
        <v>2644</v>
      </c>
      <c r="F329" s="239"/>
      <c r="G329" s="146">
        <v>650</v>
      </c>
      <c r="H329" s="133">
        <v>650</v>
      </c>
      <c r="I329" s="133"/>
      <c r="J329" s="133">
        <v>97.37</v>
      </c>
      <c r="K329" s="144"/>
      <c r="L329" s="240"/>
      <c r="M329" s="240"/>
      <c r="N329" s="145"/>
      <c r="O329" s="145"/>
      <c r="P329" s="241"/>
      <c r="Q329" s="155">
        <v>8354.7999999999993</v>
      </c>
      <c r="R329" s="133">
        <v>81</v>
      </c>
      <c r="S329" s="134">
        <v>12.5</v>
      </c>
      <c r="T329" s="133">
        <v>6</v>
      </c>
      <c r="U329" s="134">
        <f t="shared" si="11"/>
        <v>18.5</v>
      </c>
      <c r="V329" s="133"/>
      <c r="W329" s="134"/>
      <c r="X329" s="133"/>
      <c r="Y329" s="133"/>
      <c r="Z329" s="133">
        <v>640</v>
      </c>
      <c r="AA329" s="144"/>
      <c r="AB329" s="144"/>
      <c r="AC329" s="147"/>
      <c r="AD329" s="243"/>
      <c r="AE329" s="146" t="s">
        <v>91</v>
      </c>
      <c r="AF329" s="133" t="s">
        <v>1044</v>
      </c>
      <c r="AG329" s="159"/>
    </row>
    <row r="330" spans="1:33" s="127" customFormat="1" ht="39" customHeight="1" x14ac:dyDescent="0.25">
      <c r="A330" s="140" t="s">
        <v>946</v>
      </c>
      <c r="B330" s="133" t="s">
        <v>1103</v>
      </c>
      <c r="C330" s="133" t="s">
        <v>52</v>
      </c>
      <c r="D330" s="244">
        <v>41161</v>
      </c>
      <c r="E330" s="242">
        <v>2743</v>
      </c>
      <c r="F330" s="239">
        <v>10</v>
      </c>
      <c r="G330" s="146">
        <v>695</v>
      </c>
      <c r="H330" s="133">
        <v>695</v>
      </c>
      <c r="I330" s="133"/>
      <c r="J330" s="133">
        <v>98.2</v>
      </c>
      <c r="K330" s="240"/>
      <c r="L330" s="240"/>
      <c r="M330" s="240"/>
      <c r="N330" s="145">
        <v>0.91666666666666663</v>
      </c>
      <c r="O330" s="134"/>
      <c r="P330" s="241">
        <v>330</v>
      </c>
      <c r="Q330" s="155">
        <v>8150</v>
      </c>
      <c r="R330" s="133">
        <v>250</v>
      </c>
      <c r="S330" s="134">
        <v>18</v>
      </c>
      <c r="T330" s="133">
        <v>8</v>
      </c>
      <c r="U330" s="134">
        <f t="shared" si="11"/>
        <v>26</v>
      </c>
      <c r="V330" s="133"/>
      <c r="W330" s="245" t="s">
        <v>64</v>
      </c>
      <c r="X330" s="133" t="s">
        <v>54</v>
      </c>
      <c r="Y330" s="133" t="s">
        <v>104</v>
      </c>
      <c r="Z330" s="240">
        <v>150</v>
      </c>
      <c r="AA330" s="144"/>
      <c r="AB330" s="144"/>
      <c r="AC330" s="147"/>
      <c r="AD330" s="243" t="s">
        <v>105</v>
      </c>
      <c r="AE330" s="146" t="s">
        <v>161</v>
      </c>
      <c r="AF330" s="133" t="s">
        <v>106</v>
      </c>
      <c r="AG330" s="255" t="s">
        <v>945</v>
      </c>
    </row>
    <row r="331" spans="1:33" s="120" customFormat="1" ht="23.1" customHeight="1" x14ac:dyDescent="0.25">
      <c r="A331" s="716" t="s">
        <v>440</v>
      </c>
      <c r="B331" s="717" t="s">
        <v>984</v>
      </c>
      <c r="C331" s="717" t="s">
        <v>52</v>
      </c>
      <c r="D331" s="921">
        <v>35877</v>
      </c>
      <c r="E331" s="719" t="s">
        <v>270</v>
      </c>
      <c r="F331" s="878">
        <v>10</v>
      </c>
      <c r="G331" s="721">
        <v>826</v>
      </c>
      <c r="H331" s="717">
        <v>825</v>
      </c>
      <c r="I331" s="722">
        <v>104.51139999999999</v>
      </c>
      <c r="J331" s="722">
        <v>98.719700000000003</v>
      </c>
      <c r="K331" s="722">
        <v>131.7354</v>
      </c>
      <c r="L331" s="722">
        <v>255.61850000000001</v>
      </c>
      <c r="M331" s="723">
        <v>5054.8142129999997</v>
      </c>
      <c r="N331" s="724">
        <v>0.9375</v>
      </c>
      <c r="O331" s="724"/>
      <c r="P331" s="879">
        <f>N331*360</f>
        <v>337.5</v>
      </c>
      <c r="Q331" s="880">
        <v>8153</v>
      </c>
      <c r="R331" s="717">
        <v>6.8</v>
      </c>
      <c r="S331" s="725">
        <v>1</v>
      </c>
      <c r="T331" s="717">
        <v>6</v>
      </c>
      <c r="U331" s="725">
        <f t="shared" si="11"/>
        <v>7</v>
      </c>
      <c r="V331" s="717" t="s">
        <v>53</v>
      </c>
      <c r="W331" s="725"/>
      <c r="X331" s="717" t="s">
        <v>54</v>
      </c>
      <c r="Y331" s="717" t="s">
        <v>65</v>
      </c>
      <c r="Z331" s="717">
        <v>6.8</v>
      </c>
      <c r="AA331" s="726"/>
      <c r="AB331" s="726"/>
      <c r="AC331" s="727"/>
      <c r="AD331" s="881" t="s">
        <v>348</v>
      </c>
      <c r="AE331" s="721" t="s">
        <v>161</v>
      </c>
      <c r="AF331" s="717" t="s">
        <v>161</v>
      </c>
      <c r="AG331" s="729" t="s">
        <v>3133</v>
      </c>
    </row>
    <row r="332" spans="1:33" s="120" customFormat="1" ht="23.1" customHeight="1" x14ac:dyDescent="0.25">
      <c r="A332" s="716" t="s">
        <v>440</v>
      </c>
      <c r="B332" s="717" t="s">
        <v>984</v>
      </c>
      <c r="C332" s="717" t="s">
        <v>52</v>
      </c>
      <c r="D332" s="921">
        <v>35877</v>
      </c>
      <c r="E332" s="719" t="s">
        <v>327</v>
      </c>
      <c r="F332" s="878">
        <v>15</v>
      </c>
      <c r="G332" s="721">
        <v>826</v>
      </c>
      <c r="H332" s="717">
        <v>825</v>
      </c>
      <c r="I332" s="722">
        <v>104.51139999999999</v>
      </c>
      <c r="J332" s="722">
        <v>98.719700000000003</v>
      </c>
      <c r="K332" s="722">
        <v>131.7354</v>
      </c>
      <c r="L332" s="722">
        <v>255.61850000000001</v>
      </c>
      <c r="M332" s="723">
        <v>5054.8142129999997</v>
      </c>
      <c r="N332" s="724">
        <v>0.9375</v>
      </c>
      <c r="O332" s="724"/>
      <c r="P332" s="879">
        <f>N332*360</f>
        <v>337.5</v>
      </c>
      <c r="Q332" s="880">
        <v>8253</v>
      </c>
      <c r="R332" s="717">
        <v>50</v>
      </c>
      <c r="S332" s="725">
        <v>13</v>
      </c>
      <c r="T332" s="717">
        <v>6</v>
      </c>
      <c r="U332" s="725">
        <f t="shared" si="11"/>
        <v>19</v>
      </c>
      <c r="V332" s="717" t="s">
        <v>53</v>
      </c>
      <c r="W332" s="725"/>
      <c r="X332" s="717" t="s">
        <v>54</v>
      </c>
      <c r="Y332" s="717" t="s">
        <v>65</v>
      </c>
      <c r="Z332" s="717">
        <v>50</v>
      </c>
      <c r="AA332" s="726"/>
      <c r="AB332" s="726"/>
      <c r="AC332" s="727"/>
      <c r="AD332" s="881" t="s">
        <v>348</v>
      </c>
      <c r="AE332" s="721" t="s">
        <v>161</v>
      </c>
      <c r="AF332" s="717" t="s">
        <v>161</v>
      </c>
      <c r="AG332" s="729" t="s">
        <v>3133</v>
      </c>
    </row>
    <row r="333" spans="1:33" s="120" customFormat="1" ht="39" customHeight="1" x14ac:dyDescent="0.25">
      <c r="A333" s="140" t="s">
        <v>441</v>
      </c>
      <c r="B333" s="133" t="s">
        <v>1103</v>
      </c>
      <c r="C333" s="133" t="s">
        <v>52</v>
      </c>
      <c r="D333" s="244">
        <v>37380</v>
      </c>
      <c r="E333" s="242" t="s">
        <v>327</v>
      </c>
      <c r="F333" s="239">
        <v>5</v>
      </c>
      <c r="G333" s="146">
        <v>826</v>
      </c>
      <c r="H333" s="133">
        <v>824</v>
      </c>
      <c r="I333" s="240">
        <v>85.7791</v>
      </c>
      <c r="J333" s="240">
        <v>98.701999999999998</v>
      </c>
      <c r="K333" s="240">
        <v>131.2396</v>
      </c>
      <c r="L333" s="240">
        <v>274.34800000000001</v>
      </c>
      <c r="M333" s="249">
        <v>5054.7236270000003</v>
      </c>
      <c r="N333" s="145">
        <v>0.9375</v>
      </c>
      <c r="O333" s="145"/>
      <c r="P333" s="241">
        <f>N333*360</f>
        <v>337.5</v>
      </c>
      <c r="Q333" s="155">
        <v>8153</v>
      </c>
      <c r="R333" s="133">
        <v>6.8</v>
      </c>
      <c r="S333" s="134">
        <v>1</v>
      </c>
      <c r="T333" s="133">
        <v>6</v>
      </c>
      <c r="U333" s="134">
        <f t="shared" si="11"/>
        <v>7</v>
      </c>
      <c r="V333" s="133" t="s">
        <v>53</v>
      </c>
      <c r="W333" s="134"/>
      <c r="X333" s="133" t="s">
        <v>54</v>
      </c>
      <c r="Y333" s="133" t="s">
        <v>65</v>
      </c>
      <c r="Z333" s="133">
        <v>6.8</v>
      </c>
      <c r="AA333" s="144"/>
      <c r="AB333" s="144"/>
      <c r="AC333" s="147"/>
      <c r="AD333" s="243" t="s">
        <v>348</v>
      </c>
      <c r="AE333" s="146" t="s">
        <v>161</v>
      </c>
      <c r="AF333" s="133" t="s">
        <v>161</v>
      </c>
      <c r="AG333" s="159"/>
    </row>
    <row r="334" spans="1:33" s="120" customFormat="1" ht="39" customHeight="1" x14ac:dyDescent="0.25">
      <c r="A334" s="140" t="s">
        <v>441</v>
      </c>
      <c r="B334" s="133" t="s">
        <v>1103</v>
      </c>
      <c r="C334" s="133" t="s">
        <v>52</v>
      </c>
      <c r="D334" s="244">
        <v>37380</v>
      </c>
      <c r="E334" s="242" t="s">
        <v>327</v>
      </c>
      <c r="F334" s="239">
        <v>5</v>
      </c>
      <c r="G334" s="146">
        <v>826</v>
      </c>
      <c r="H334" s="133">
        <v>824</v>
      </c>
      <c r="I334" s="240">
        <v>85.7791</v>
      </c>
      <c r="J334" s="240">
        <v>98.701999999999998</v>
      </c>
      <c r="K334" s="240">
        <v>131.2396</v>
      </c>
      <c r="L334" s="240">
        <v>274.34800000000001</v>
      </c>
      <c r="M334" s="249">
        <v>5054.7236270000003</v>
      </c>
      <c r="N334" s="145">
        <v>0.9375</v>
      </c>
      <c r="O334" s="145"/>
      <c r="P334" s="241">
        <f>N334*360</f>
        <v>337.5</v>
      </c>
      <c r="Q334" s="155">
        <v>8253</v>
      </c>
      <c r="R334" s="133">
        <v>50</v>
      </c>
      <c r="S334" s="134">
        <v>13</v>
      </c>
      <c r="T334" s="133">
        <v>6</v>
      </c>
      <c r="U334" s="134">
        <f t="shared" si="11"/>
        <v>19</v>
      </c>
      <c r="V334" s="133" t="s">
        <v>53</v>
      </c>
      <c r="W334" s="134"/>
      <c r="X334" s="133" t="s">
        <v>54</v>
      </c>
      <c r="Y334" s="133" t="s">
        <v>65</v>
      </c>
      <c r="Z334" s="133">
        <v>50</v>
      </c>
      <c r="AA334" s="144"/>
      <c r="AB334" s="144"/>
      <c r="AC334" s="147"/>
      <c r="AD334" s="243" t="s">
        <v>348</v>
      </c>
      <c r="AE334" s="146" t="s">
        <v>161</v>
      </c>
      <c r="AF334" s="133" t="s">
        <v>161</v>
      </c>
      <c r="AG334" s="159"/>
    </row>
    <row r="335" spans="1:33" s="122" customFormat="1" ht="39" customHeight="1" x14ac:dyDescent="0.25">
      <c r="A335" s="140" t="s">
        <v>441</v>
      </c>
      <c r="B335" s="133" t="s">
        <v>1103</v>
      </c>
      <c r="C335" s="133" t="s">
        <v>52</v>
      </c>
      <c r="D335" s="244">
        <v>37380</v>
      </c>
      <c r="E335" s="242" t="s">
        <v>327</v>
      </c>
      <c r="F335" s="239">
        <v>5</v>
      </c>
      <c r="G335" s="146">
        <v>826</v>
      </c>
      <c r="H335" s="133">
        <v>824</v>
      </c>
      <c r="I335" s="240">
        <v>85.7791</v>
      </c>
      <c r="J335" s="240">
        <v>98.701999999999998</v>
      </c>
      <c r="K335" s="240">
        <v>131.2396</v>
      </c>
      <c r="L335" s="240">
        <v>274.34800000000001</v>
      </c>
      <c r="M335" s="249">
        <v>5054.7236270000003</v>
      </c>
      <c r="N335" s="145">
        <v>0.9375</v>
      </c>
      <c r="O335" s="145"/>
      <c r="P335" s="241">
        <f>N335*360</f>
        <v>337.5</v>
      </c>
      <c r="Q335" s="155">
        <v>8365</v>
      </c>
      <c r="R335" s="133">
        <v>50</v>
      </c>
      <c r="S335" s="134">
        <v>13</v>
      </c>
      <c r="T335" s="133">
        <v>6</v>
      </c>
      <c r="U335" s="134">
        <f t="shared" si="11"/>
        <v>19</v>
      </c>
      <c r="V335" s="133" t="s">
        <v>53</v>
      </c>
      <c r="W335" s="134"/>
      <c r="X335" s="133" t="s">
        <v>54</v>
      </c>
      <c r="Y335" s="133" t="s">
        <v>65</v>
      </c>
      <c r="Z335" s="133">
        <v>50</v>
      </c>
      <c r="AA335" s="144"/>
      <c r="AB335" s="144"/>
      <c r="AC335" s="147"/>
      <c r="AD335" s="243" t="s">
        <v>348</v>
      </c>
      <c r="AE335" s="146" t="s">
        <v>161</v>
      </c>
      <c r="AF335" s="133" t="s">
        <v>161</v>
      </c>
      <c r="AG335" s="159"/>
    </row>
    <row r="336" spans="1:33" s="120" customFormat="1" ht="39" customHeight="1" x14ac:dyDescent="0.25">
      <c r="A336" s="855" t="s">
        <v>3134</v>
      </c>
      <c r="B336" s="837" t="s">
        <v>1103</v>
      </c>
      <c r="C336" s="837"/>
      <c r="D336" s="871">
        <v>41161</v>
      </c>
      <c r="E336" s="903">
        <v>2585</v>
      </c>
      <c r="F336" s="922"/>
      <c r="G336" s="859">
        <v>822</v>
      </c>
      <c r="H336" s="837">
        <v>822</v>
      </c>
      <c r="I336" s="837"/>
      <c r="J336" s="837">
        <v>98.7</v>
      </c>
      <c r="K336" s="866"/>
      <c r="L336" s="860"/>
      <c r="M336" s="860"/>
      <c r="N336" s="861"/>
      <c r="O336" s="861"/>
      <c r="P336" s="863"/>
      <c r="Q336" s="864">
        <v>8150</v>
      </c>
      <c r="R336" s="837">
        <v>250</v>
      </c>
      <c r="S336" s="862">
        <v>18</v>
      </c>
      <c r="T336" s="837">
        <v>8</v>
      </c>
      <c r="U336" s="862">
        <f t="shared" si="11"/>
        <v>26</v>
      </c>
      <c r="V336" s="837"/>
      <c r="W336" s="865" t="s">
        <v>64</v>
      </c>
      <c r="X336" s="837" t="s">
        <v>54</v>
      </c>
      <c r="Y336" s="837" t="s">
        <v>104</v>
      </c>
      <c r="Z336" s="860">
        <v>150</v>
      </c>
      <c r="AA336" s="911"/>
      <c r="AB336" s="911"/>
      <c r="AC336" s="919"/>
      <c r="AD336" s="868" t="s">
        <v>443</v>
      </c>
      <c r="AE336" s="859" t="s">
        <v>161</v>
      </c>
      <c r="AF336" s="837" t="s">
        <v>444</v>
      </c>
      <c r="AG336" s="902" t="s">
        <v>3135</v>
      </c>
    </row>
    <row r="337" spans="1:33" s="120" customFormat="1" ht="39" customHeight="1" x14ac:dyDescent="0.25">
      <c r="A337" s="140" t="s">
        <v>442</v>
      </c>
      <c r="B337" s="133" t="s">
        <v>1103</v>
      </c>
      <c r="C337" s="133"/>
      <c r="D337" s="731">
        <v>41820</v>
      </c>
      <c r="E337" s="269">
        <v>2585</v>
      </c>
      <c r="F337" s="357"/>
      <c r="G337" s="146">
        <v>822</v>
      </c>
      <c r="H337" s="133">
        <v>822</v>
      </c>
      <c r="I337" s="133"/>
      <c r="J337" s="133">
        <v>98.7</v>
      </c>
      <c r="K337" s="144"/>
      <c r="L337" s="240"/>
      <c r="M337" s="240"/>
      <c r="N337" s="145"/>
      <c r="O337" s="145"/>
      <c r="P337" s="241"/>
      <c r="Q337" s="155">
        <v>8150</v>
      </c>
      <c r="R337" s="133">
        <v>250</v>
      </c>
      <c r="S337" s="134">
        <v>18</v>
      </c>
      <c r="T337" s="133">
        <v>8</v>
      </c>
      <c r="U337" s="134">
        <f t="shared" si="11"/>
        <v>26</v>
      </c>
      <c r="V337" s="133"/>
      <c r="W337" s="245" t="s">
        <v>64</v>
      </c>
      <c r="X337" s="133" t="s">
        <v>54</v>
      </c>
      <c r="Y337" s="133" t="s">
        <v>104</v>
      </c>
      <c r="Z337" s="240">
        <v>150</v>
      </c>
      <c r="AA337" s="302"/>
      <c r="AB337" s="302"/>
      <c r="AC337" s="314"/>
      <c r="AD337" s="243" t="s">
        <v>443</v>
      </c>
      <c r="AE337" s="146" t="s">
        <v>161</v>
      </c>
      <c r="AF337" s="133" t="s">
        <v>444</v>
      </c>
      <c r="AG337" s="829" t="s">
        <v>3135</v>
      </c>
    </row>
    <row r="338" spans="1:33" s="120" customFormat="1" ht="39" customHeight="1" x14ac:dyDescent="0.25">
      <c r="A338" s="855" t="s">
        <v>3136</v>
      </c>
      <c r="B338" s="837" t="s">
        <v>1102</v>
      </c>
      <c r="C338" s="837"/>
      <c r="D338" s="871" t="s">
        <v>3047</v>
      </c>
      <c r="E338" s="903" t="s">
        <v>3114</v>
      </c>
      <c r="F338" s="922"/>
      <c r="G338" s="859">
        <v>477</v>
      </c>
      <c r="H338" s="837">
        <v>220</v>
      </c>
      <c r="I338" s="837"/>
      <c r="J338" s="837">
        <v>63</v>
      </c>
      <c r="K338" s="866"/>
      <c r="L338" s="860"/>
      <c r="M338" s="860"/>
      <c r="N338" s="861"/>
      <c r="O338" s="861"/>
      <c r="P338" s="863"/>
      <c r="Q338" s="864">
        <v>8212.5</v>
      </c>
      <c r="R338" s="837">
        <v>375</v>
      </c>
      <c r="S338" s="862"/>
      <c r="T338" s="837"/>
      <c r="U338" s="862"/>
      <c r="V338" s="837"/>
      <c r="W338" s="865"/>
      <c r="X338" s="837"/>
      <c r="Y338" s="837"/>
      <c r="Z338" s="860"/>
      <c r="AA338" s="911"/>
      <c r="AB338" s="911"/>
      <c r="AC338" s="919"/>
      <c r="AD338" s="868"/>
      <c r="AE338" s="859" t="s">
        <v>127</v>
      </c>
      <c r="AF338" s="837" t="s">
        <v>60</v>
      </c>
      <c r="AG338" s="902" t="s">
        <v>3074</v>
      </c>
    </row>
    <row r="339" spans="1:33" s="120" customFormat="1" ht="39" customHeight="1" x14ac:dyDescent="0.25">
      <c r="A339" s="855" t="s">
        <v>3136</v>
      </c>
      <c r="B339" s="837" t="s">
        <v>1102</v>
      </c>
      <c r="C339" s="837"/>
      <c r="D339" s="871" t="s">
        <v>3047</v>
      </c>
      <c r="E339" s="903" t="s">
        <v>3114</v>
      </c>
      <c r="F339" s="922"/>
      <c r="G339" s="859">
        <v>477</v>
      </c>
      <c r="H339" s="837">
        <v>220</v>
      </c>
      <c r="I339" s="837"/>
      <c r="J339" s="837">
        <v>63</v>
      </c>
      <c r="K339" s="866"/>
      <c r="L339" s="860"/>
      <c r="M339" s="860"/>
      <c r="N339" s="861"/>
      <c r="O339" s="861"/>
      <c r="P339" s="863"/>
      <c r="Q339" s="864">
        <v>8210</v>
      </c>
      <c r="R339" s="837">
        <v>160</v>
      </c>
      <c r="S339" s="862"/>
      <c r="T339" s="837"/>
      <c r="U339" s="862"/>
      <c r="V339" s="837"/>
      <c r="W339" s="865"/>
      <c r="X339" s="837"/>
      <c r="Y339" s="837"/>
      <c r="Z339" s="860"/>
      <c r="AA339" s="911"/>
      <c r="AB339" s="911"/>
      <c r="AC339" s="919"/>
      <c r="AD339" s="868"/>
      <c r="AE339" s="859" t="s">
        <v>127</v>
      </c>
      <c r="AF339" s="837" t="s">
        <v>60</v>
      </c>
      <c r="AG339" s="902" t="s">
        <v>3074</v>
      </c>
    </row>
    <row r="340" spans="1:33" s="120" customFormat="1" ht="39" customHeight="1" x14ac:dyDescent="0.25">
      <c r="A340" s="140" t="s">
        <v>1992</v>
      </c>
      <c r="B340" s="133" t="s">
        <v>1102</v>
      </c>
      <c r="C340" s="133"/>
      <c r="D340" s="244" t="s">
        <v>179</v>
      </c>
      <c r="E340" s="242" t="s">
        <v>40</v>
      </c>
      <c r="F340" s="143"/>
      <c r="G340" s="146">
        <v>500</v>
      </c>
      <c r="H340" s="133">
        <v>500</v>
      </c>
      <c r="I340" s="133"/>
      <c r="J340" s="133">
        <v>97.4</v>
      </c>
      <c r="K340" s="144"/>
      <c r="L340" s="134"/>
      <c r="M340" s="134"/>
      <c r="N340" s="134"/>
      <c r="O340" s="134"/>
      <c r="P340" s="141"/>
      <c r="Q340" s="155">
        <v>8125</v>
      </c>
      <c r="R340" s="134">
        <v>100</v>
      </c>
      <c r="S340" s="134"/>
      <c r="T340" s="133"/>
      <c r="U340" s="134"/>
      <c r="V340" s="134"/>
      <c r="W340" s="134"/>
      <c r="X340" s="134"/>
      <c r="Y340" s="134"/>
      <c r="Z340" s="133"/>
      <c r="AA340" s="144"/>
      <c r="AB340" s="144"/>
      <c r="AC340" s="147"/>
      <c r="AD340" s="243"/>
      <c r="AE340" s="146" t="s">
        <v>1967</v>
      </c>
      <c r="AF340" s="258" t="s">
        <v>1972</v>
      </c>
      <c r="AG340" s="662" t="s">
        <v>1993</v>
      </c>
    </row>
    <row r="341" spans="1:33" s="120" customFormat="1" ht="39" customHeight="1" x14ac:dyDescent="0.25">
      <c r="A341" s="140" t="s">
        <v>1992</v>
      </c>
      <c r="B341" s="133" t="s">
        <v>1102</v>
      </c>
      <c r="C341" s="133"/>
      <c r="D341" s="244" t="s">
        <v>179</v>
      </c>
      <c r="E341" s="242" t="s">
        <v>40</v>
      </c>
      <c r="F341" s="143"/>
      <c r="G341" s="146">
        <v>500</v>
      </c>
      <c r="H341" s="133">
        <v>500</v>
      </c>
      <c r="I341" s="133"/>
      <c r="J341" s="133">
        <v>97.4</v>
      </c>
      <c r="K341" s="144"/>
      <c r="L341" s="134"/>
      <c r="M341" s="134"/>
      <c r="N341" s="134"/>
      <c r="O341" s="134"/>
      <c r="P341" s="141"/>
      <c r="Q341" s="155">
        <v>8212.5</v>
      </c>
      <c r="R341" s="134">
        <v>375</v>
      </c>
      <c r="S341" s="134"/>
      <c r="T341" s="133"/>
      <c r="U341" s="134"/>
      <c r="V341" s="134"/>
      <c r="W341" s="134"/>
      <c r="X341" s="134"/>
      <c r="Y341" s="134"/>
      <c r="Z341" s="133"/>
      <c r="AA341" s="144"/>
      <c r="AB341" s="144"/>
      <c r="AC341" s="147"/>
      <c r="AD341" s="243"/>
      <c r="AE341" s="146" t="s">
        <v>1967</v>
      </c>
      <c r="AF341" s="258" t="s">
        <v>1969</v>
      </c>
      <c r="AG341" s="662" t="s">
        <v>1993</v>
      </c>
    </row>
    <row r="342" spans="1:33" s="120" customFormat="1" ht="39" customHeight="1" x14ac:dyDescent="0.25">
      <c r="A342" s="140" t="s">
        <v>445</v>
      </c>
      <c r="B342" s="133" t="s">
        <v>1103</v>
      </c>
      <c r="C342" s="133" t="s">
        <v>86</v>
      </c>
      <c r="D342" s="209">
        <v>40894</v>
      </c>
      <c r="E342" s="242">
        <v>2714</v>
      </c>
      <c r="F342" s="254"/>
      <c r="G342" s="260">
        <v>620</v>
      </c>
      <c r="H342" s="134">
        <v>620</v>
      </c>
      <c r="I342" s="134"/>
      <c r="J342" s="240">
        <v>97.87</v>
      </c>
      <c r="K342" s="144"/>
      <c r="L342" s="134"/>
      <c r="M342" s="134"/>
      <c r="N342" s="134"/>
      <c r="O342" s="134"/>
      <c r="P342" s="141"/>
      <c r="Q342" s="155">
        <v>8335</v>
      </c>
      <c r="R342" s="134">
        <v>70</v>
      </c>
      <c r="S342" s="134">
        <v>8</v>
      </c>
      <c r="T342" s="134">
        <v>5</v>
      </c>
      <c r="U342" s="134">
        <f>S342+T342</f>
        <v>13</v>
      </c>
      <c r="V342" s="134"/>
      <c r="W342" s="134" t="s">
        <v>64</v>
      </c>
      <c r="X342" s="134"/>
      <c r="Y342" s="134"/>
      <c r="Z342" s="134"/>
      <c r="AA342" s="144"/>
      <c r="AB342" s="144"/>
      <c r="AC342" s="147"/>
      <c r="AD342" s="243" t="s">
        <v>446</v>
      </c>
      <c r="AE342" s="146" t="s">
        <v>447</v>
      </c>
      <c r="AF342" s="133" t="s">
        <v>60</v>
      </c>
      <c r="AG342" s="255" t="s">
        <v>268</v>
      </c>
    </row>
    <row r="343" spans="1:33" s="120" customFormat="1" ht="39" customHeight="1" x14ac:dyDescent="0.2">
      <c r="A343" s="140" t="s">
        <v>1015</v>
      </c>
      <c r="B343" s="197" t="s">
        <v>1103</v>
      </c>
      <c r="C343" s="133" t="s">
        <v>86</v>
      </c>
      <c r="D343" s="244">
        <v>41304</v>
      </c>
      <c r="E343" s="242">
        <v>2715</v>
      </c>
      <c r="F343" s="358">
        <v>39849</v>
      </c>
      <c r="G343" s="260">
        <v>1500</v>
      </c>
      <c r="H343" s="134">
        <v>300</v>
      </c>
      <c r="I343" s="134"/>
      <c r="J343" s="134">
        <v>80</v>
      </c>
      <c r="K343" s="144"/>
      <c r="L343" s="134"/>
      <c r="M343" s="134"/>
      <c r="N343" s="134"/>
      <c r="O343" s="134"/>
      <c r="P343" s="141"/>
      <c r="Q343" s="155">
        <v>8127</v>
      </c>
      <c r="R343" s="134">
        <v>11</v>
      </c>
      <c r="S343" s="134"/>
      <c r="T343" s="134"/>
      <c r="U343" s="134"/>
      <c r="V343" s="134"/>
      <c r="W343" s="134"/>
      <c r="X343" s="134" t="s">
        <v>54</v>
      </c>
      <c r="Y343" s="134" t="s">
        <v>65</v>
      </c>
      <c r="Z343" s="134"/>
      <c r="AA343" s="144"/>
      <c r="AB343" s="144"/>
      <c r="AC343" s="147"/>
      <c r="AD343" s="243" t="s">
        <v>273</v>
      </c>
      <c r="AE343" s="146" t="s">
        <v>274</v>
      </c>
      <c r="AF343" s="133" t="s">
        <v>60</v>
      </c>
      <c r="AG343" s="159" t="s">
        <v>1016</v>
      </c>
    </row>
    <row r="344" spans="1:33" s="120" customFormat="1" ht="39" customHeight="1" x14ac:dyDescent="0.2">
      <c r="A344" s="140" t="s">
        <v>1015</v>
      </c>
      <c r="B344" s="197" t="s">
        <v>1103</v>
      </c>
      <c r="C344" s="133" t="s">
        <v>86</v>
      </c>
      <c r="D344" s="244">
        <v>41304</v>
      </c>
      <c r="E344" s="242">
        <v>2715</v>
      </c>
      <c r="F344" s="358">
        <v>39849</v>
      </c>
      <c r="G344" s="260">
        <v>1500</v>
      </c>
      <c r="H344" s="134">
        <v>300</v>
      </c>
      <c r="I344" s="134"/>
      <c r="J344" s="134">
        <v>80</v>
      </c>
      <c r="K344" s="144"/>
      <c r="L344" s="134"/>
      <c r="M344" s="134"/>
      <c r="N344" s="134"/>
      <c r="O344" s="134"/>
      <c r="P344" s="141"/>
      <c r="Q344" s="155">
        <v>8327</v>
      </c>
      <c r="R344" s="134">
        <v>11</v>
      </c>
      <c r="S344" s="134"/>
      <c r="T344" s="134"/>
      <c r="U344" s="134"/>
      <c r="V344" s="134"/>
      <c r="W344" s="134"/>
      <c r="X344" s="134" t="s">
        <v>54</v>
      </c>
      <c r="Y344" s="134" t="s">
        <v>65</v>
      </c>
      <c r="Z344" s="134"/>
      <c r="AA344" s="144"/>
      <c r="AB344" s="144"/>
      <c r="AC344" s="147"/>
      <c r="AD344" s="243" t="s">
        <v>273</v>
      </c>
      <c r="AE344" s="146" t="s">
        <v>274</v>
      </c>
      <c r="AF344" s="133" t="s">
        <v>60</v>
      </c>
      <c r="AG344" s="159" t="s">
        <v>1016</v>
      </c>
    </row>
    <row r="345" spans="1:33" s="122" customFormat="1" ht="39" customHeight="1" x14ac:dyDescent="0.25">
      <c r="A345" s="140" t="s">
        <v>1014</v>
      </c>
      <c r="B345" s="258" t="s">
        <v>1103</v>
      </c>
      <c r="C345" s="133" t="s">
        <v>86</v>
      </c>
      <c r="D345" s="244" t="s">
        <v>2111</v>
      </c>
      <c r="E345" s="242">
        <v>2786</v>
      </c>
      <c r="F345" s="358">
        <v>39849</v>
      </c>
      <c r="G345" s="260">
        <v>1500</v>
      </c>
      <c r="H345" s="134">
        <v>300</v>
      </c>
      <c r="I345" s="134"/>
      <c r="J345" s="134">
        <v>80</v>
      </c>
      <c r="K345" s="144"/>
      <c r="L345" s="134"/>
      <c r="M345" s="134"/>
      <c r="N345" s="134"/>
      <c r="O345" s="134"/>
      <c r="P345" s="141"/>
      <c r="Q345" s="155">
        <v>8220</v>
      </c>
      <c r="R345" s="134">
        <v>240</v>
      </c>
      <c r="S345" s="134"/>
      <c r="T345" s="134"/>
      <c r="U345" s="134"/>
      <c r="V345" s="134"/>
      <c r="W345" s="134"/>
      <c r="X345" s="134" t="s">
        <v>54</v>
      </c>
      <c r="Y345" s="134" t="s">
        <v>65</v>
      </c>
      <c r="Z345" s="134"/>
      <c r="AA345" s="144"/>
      <c r="AB345" s="144"/>
      <c r="AC345" s="147"/>
      <c r="AD345" s="243" t="s">
        <v>273</v>
      </c>
      <c r="AE345" s="146" t="s">
        <v>274</v>
      </c>
      <c r="AF345" s="133" t="s">
        <v>449</v>
      </c>
      <c r="AG345" s="159" t="s">
        <v>2112</v>
      </c>
    </row>
    <row r="346" spans="1:33" s="120" customFormat="1" ht="39" customHeight="1" x14ac:dyDescent="0.25">
      <c r="A346" s="706" t="s">
        <v>2148</v>
      </c>
      <c r="B346" s="133" t="s">
        <v>1103</v>
      </c>
      <c r="C346" s="133" t="s">
        <v>52</v>
      </c>
      <c r="D346" s="209">
        <v>40844</v>
      </c>
      <c r="E346" s="242" t="s">
        <v>1057</v>
      </c>
      <c r="F346" s="239">
        <v>5</v>
      </c>
      <c r="G346" s="146">
        <v>824</v>
      </c>
      <c r="H346" s="133">
        <v>824</v>
      </c>
      <c r="I346" s="133"/>
      <c r="J346" s="133">
        <v>98.7</v>
      </c>
      <c r="K346" s="144"/>
      <c r="L346" s="240"/>
      <c r="M346" s="240"/>
      <c r="N346" s="145">
        <v>0.5625</v>
      </c>
      <c r="O346" s="145"/>
      <c r="P346" s="241">
        <f>N346*360</f>
        <v>202.5</v>
      </c>
      <c r="Q346" s="155">
        <v>8212.5</v>
      </c>
      <c r="R346" s="133">
        <v>300</v>
      </c>
      <c r="S346" s="134">
        <v>7.8</v>
      </c>
      <c r="T346" s="133">
        <v>5.6</v>
      </c>
      <c r="U346" s="134">
        <f>S346+T346</f>
        <v>13.399999999999999</v>
      </c>
      <c r="V346" s="133" t="s">
        <v>53</v>
      </c>
      <c r="W346" s="134"/>
      <c r="X346" s="133" t="s">
        <v>54</v>
      </c>
      <c r="Y346" s="133" t="s">
        <v>129</v>
      </c>
      <c r="Z346" s="133">
        <v>300</v>
      </c>
      <c r="AA346" s="144"/>
      <c r="AB346" s="144"/>
      <c r="AC346" s="141"/>
      <c r="AD346" s="663" t="s">
        <v>1944</v>
      </c>
      <c r="AE346" s="257" t="s">
        <v>2136</v>
      </c>
      <c r="AF346" s="134" t="s">
        <v>954</v>
      </c>
      <c r="AG346" s="705" t="s">
        <v>2149</v>
      </c>
    </row>
    <row r="347" spans="1:33" s="120" customFormat="1" ht="39" customHeight="1" x14ac:dyDescent="0.25">
      <c r="A347" s="855" t="s">
        <v>2443</v>
      </c>
      <c r="B347" s="837" t="s">
        <v>1103</v>
      </c>
      <c r="C347" s="837" t="s">
        <v>52</v>
      </c>
      <c r="D347" s="871">
        <v>41806</v>
      </c>
      <c r="E347" s="857" t="s">
        <v>3137</v>
      </c>
      <c r="F347" s="858"/>
      <c r="G347" s="859">
        <v>630</v>
      </c>
      <c r="H347" s="837">
        <v>630</v>
      </c>
      <c r="I347" s="837"/>
      <c r="J347" s="837">
        <v>98</v>
      </c>
      <c r="K347" s="866"/>
      <c r="L347" s="860"/>
      <c r="M347" s="860"/>
      <c r="N347" s="861"/>
      <c r="O347" s="861"/>
      <c r="P347" s="863"/>
      <c r="Q347" s="864">
        <v>8192</v>
      </c>
      <c r="R347" s="837">
        <v>270</v>
      </c>
      <c r="S347" s="862"/>
      <c r="T347" s="837"/>
      <c r="U347" s="862"/>
      <c r="V347" s="837"/>
      <c r="W347" s="862"/>
      <c r="X347" s="837"/>
      <c r="Y347" s="837"/>
      <c r="Z347" s="837"/>
      <c r="AA347" s="866"/>
      <c r="AB347" s="866"/>
      <c r="AC347" s="900"/>
      <c r="AD347" s="923"/>
      <c r="AE347" s="875" t="s">
        <v>91</v>
      </c>
      <c r="AF347" s="862" t="s">
        <v>60</v>
      </c>
      <c r="AG347" s="838" t="s">
        <v>3138</v>
      </c>
    </row>
    <row r="348" spans="1:33" s="120" customFormat="1" ht="39" customHeight="1" x14ac:dyDescent="0.25">
      <c r="A348" s="140" t="s">
        <v>450</v>
      </c>
      <c r="B348" s="133" t="s">
        <v>1103</v>
      </c>
      <c r="C348" s="133" t="s">
        <v>52</v>
      </c>
      <c r="D348" s="209">
        <v>38095</v>
      </c>
      <c r="E348" s="242" t="s">
        <v>327</v>
      </c>
      <c r="F348" s="239"/>
      <c r="G348" s="146">
        <v>615</v>
      </c>
      <c r="H348" s="133">
        <v>599</v>
      </c>
      <c r="I348" s="251"/>
      <c r="J348" s="240">
        <v>97.7</v>
      </c>
      <c r="K348" s="251"/>
      <c r="L348" s="251"/>
      <c r="M348" s="252"/>
      <c r="N348" s="145"/>
      <c r="O348" s="145"/>
      <c r="P348" s="241"/>
      <c r="Q348" s="155"/>
      <c r="R348" s="359"/>
      <c r="S348" s="134"/>
      <c r="T348" s="133"/>
      <c r="U348" s="134"/>
      <c r="V348" s="133"/>
      <c r="W348" s="134"/>
      <c r="X348" s="133"/>
      <c r="Y348" s="133"/>
      <c r="Z348" s="133"/>
      <c r="AA348" s="144"/>
      <c r="AB348" s="144"/>
      <c r="AC348" s="147"/>
      <c r="AD348" s="243"/>
      <c r="AE348" s="146" t="s">
        <v>127</v>
      </c>
      <c r="AF348" s="134" t="s">
        <v>161</v>
      </c>
      <c r="AG348" s="159" t="s">
        <v>1082</v>
      </c>
    </row>
    <row r="349" spans="1:33" s="120" customFormat="1" ht="39" customHeight="1" x14ac:dyDescent="0.25">
      <c r="A349" s="855" t="s">
        <v>2083</v>
      </c>
      <c r="B349" s="837" t="s">
        <v>1102</v>
      </c>
      <c r="C349" s="837"/>
      <c r="D349" s="856" t="s">
        <v>928</v>
      </c>
      <c r="E349" s="857">
        <v>2748</v>
      </c>
      <c r="F349" s="858"/>
      <c r="G349" s="859">
        <v>702</v>
      </c>
      <c r="H349" s="837">
        <v>647</v>
      </c>
      <c r="I349" s="873"/>
      <c r="J349" s="860">
        <v>98.2</v>
      </c>
      <c r="K349" s="873"/>
      <c r="L349" s="873"/>
      <c r="M349" s="874"/>
      <c r="N349" s="861"/>
      <c r="O349" s="861"/>
      <c r="P349" s="863"/>
      <c r="Q349" s="864">
        <v>8253</v>
      </c>
      <c r="R349" s="924">
        <v>20</v>
      </c>
      <c r="S349" s="862">
        <v>6.5</v>
      </c>
      <c r="T349" s="837"/>
      <c r="U349" s="862"/>
      <c r="V349" s="837"/>
      <c r="W349" s="862"/>
      <c r="X349" s="837"/>
      <c r="Y349" s="837"/>
      <c r="Z349" s="837"/>
      <c r="AA349" s="866"/>
      <c r="AB349" s="866"/>
      <c r="AC349" s="867"/>
      <c r="AD349" s="868"/>
      <c r="AE349" s="859" t="s">
        <v>59</v>
      </c>
      <c r="AF349" s="862"/>
      <c r="AG349" s="838" t="s">
        <v>3139</v>
      </c>
    </row>
    <row r="350" spans="1:33" s="120" customFormat="1" ht="39" customHeight="1" x14ac:dyDescent="0.25">
      <c r="A350" s="855" t="s">
        <v>3140</v>
      </c>
      <c r="B350" s="837" t="s">
        <v>1103</v>
      </c>
      <c r="C350" s="837"/>
      <c r="D350" s="856">
        <v>41828</v>
      </c>
      <c r="E350" s="857" t="s">
        <v>3143</v>
      </c>
      <c r="F350" s="858"/>
      <c r="G350" s="859">
        <v>625</v>
      </c>
      <c r="H350" s="837">
        <v>625</v>
      </c>
      <c r="I350" s="873"/>
      <c r="J350" s="860">
        <v>98.2</v>
      </c>
      <c r="K350" s="873"/>
      <c r="L350" s="873"/>
      <c r="M350" s="874"/>
      <c r="N350" s="861"/>
      <c r="O350" s="861"/>
      <c r="P350" s="863"/>
      <c r="Q350" s="864">
        <v>8200</v>
      </c>
      <c r="R350" s="924">
        <v>270</v>
      </c>
      <c r="S350" s="862"/>
      <c r="T350" s="837"/>
      <c r="U350" s="862"/>
      <c r="V350" s="837"/>
      <c r="W350" s="862"/>
      <c r="X350" s="837"/>
      <c r="Y350" s="837"/>
      <c r="Z350" s="837"/>
      <c r="AA350" s="866"/>
      <c r="AB350" s="866"/>
      <c r="AC350" s="867"/>
      <c r="AD350" s="868"/>
      <c r="AE350" s="859" t="s">
        <v>3141</v>
      </c>
      <c r="AF350" s="862"/>
      <c r="AG350" s="838" t="s">
        <v>3142</v>
      </c>
    </row>
    <row r="351" spans="1:33" s="120" customFormat="1" ht="39" customHeight="1" x14ac:dyDescent="0.25">
      <c r="A351" s="855" t="s">
        <v>3144</v>
      </c>
      <c r="B351" s="837" t="s">
        <v>1102</v>
      </c>
      <c r="C351" s="837"/>
      <c r="D351" s="856" t="s">
        <v>3147</v>
      </c>
      <c r="E351" s="857" t="s">
        <v>3145</v>
      </c>
      <c r="F351" s="858"/>
      <c r="G351" s="859">
        <v>560</v>
      </c>
      <c r="H351" s="837">
        <v>540</v>
      </c>
      <c r="I351" s="873"/>
      <c r="J351" s="925">
        <v>15</v>
      </c>
      <c r="K351" s="873"/>
      <c r="L351" s="873"/>
      <c r="M351" s="874"/>
      <c r="N351" s="861"/>
      <c r="O351" s="861"/>
      <c r="P351" s="863"/>
      <c r="Q351" s="864">
        <f>(8400+8025)/2</f>
        <v>8212.5</v>
      </c>
      <c r="R351" s="924">
        <v>375</v>
      </c>
      <c r="S351" s="862"/>
      <c r="T351" s="837"/>
      <c r="U351" s="862"/>
      <c r="V351" s="837"/>
      <c r="W351" s="862"/>
      <c r="X351" s="837"/>
      <c r="Y351" s="837"/>
      <c r="Z351" s="837"/>
      <c r="AA351" s="866"/>
      <c r="AB351" s="866"/>
      <c r="AC351" s="867"/>
      <c r="AD351" s="868"/>
      <c r="AE351" s="859" t="s">
        <v>479</v>
      </c>
      <c r="AF351" s="862"/>
      <c r="AG351" s="838" t="s">
        <v>3146</v>
      </c>
    </row>
    <row r="352" spans="1:33" s="120" customFormat="1" ht="39" customHeight="1" x14ac:dyDescent="0.25">
      <c r="A352" s="140" t="s">
        <v>939</v>
      </c>
      <c r="B352" s="133" t="s">
        <v>1103</v>
      </c>
      <c r="C352" s="133" t="s">
        <v>52</v>
      </c>
      <c r="D352" s="209">
        <v>36512</v>
      </c>
      <c r="E352" s="242">
        <v>2591</v>
      </c>
      <c r="F352" s="239">
        <v>14</v>
      </c>
      <c r="G352" s="146">
        <v>705</v>
      </c>
      <c r="H352" s="133">
        <v>705</v>
      </c>
      <c r="I352" s="251"/>
      <c r="J352" s="240">
        <v>98.2</v>
      </c>
      <c r="K352" s="251"/>
      <c r="L352" s="251"/>
      <c r="M352" s="252"/>
      <c r="N352" s="145">
        <v>0.9375</v>
      </c>
      <c r="O352" s="145"/>
      <c r="P352" s="241">
        <f>N352*360</f>
        <v>337.5</v>
      </c>
      <c r="Q352" s="155">
        <v>8212.5</v>
      </c>
      <c r="R352" s="359">
        <v>150</v>
      </c>
      <c r="S352" s="134">
        <v>10.6</v>
      </c>
      <c r="T352" s="133">
        <v>7</v>
      </c>
      <c r="U352" s="134">
        <f>S352+T352</f>
        <v>17.600000000000001</v>
      </c>
      <c r="V352" s="133" t="s">
        <v>53</v>
      </c>
      <c r="W352" s="134"/>
      <c r="X352" s="133" t="s">
        <v>54</v>
      </c>
      <c r="Y352" s="133" t="s">
        <v>65</v>
      </c>
      <c r="Z352" s="133">
        <v>150</v>
      </c>
      <c r="AA352" s="144"/>
      <c r="AB352" s="144"/>
      <c r="AC352" s="147"/>
      <c r="AD352" s="243" t="s">
        <v>452</v>
      </c>
      <c r="AE352" s="257" t="s">
        <v>2133</v>
      </c>
      <c r="AF352" s="134" t="s">
        <v>182</v>
      </c>
      <c r="AG352" s="159" t="s">
        <v>1936</v>
      </c>
    </row>
    <row r="353" spans="1:33" s="120" customFormat="1" ht="39" customHeight="1" x14ac:dyDescent="0.2">
      <c r="A353" s="140" t="s">
        <v>1941</v>
      </c>
      <c r="B353" s="176" t="s">
        <v>1103</v>
      </c>
      <c r="C353" s="133" t="s">
        <v>52</v>
      </c>
      <c r="D353" s="244">
        <v>40350</v>
      </c>
      <c r="E353" s="242">
        <v>2679</v>
      </c>
      <c r="F353" s="143">
        <v>7</v>
      </c>
      <c r="G353" s="260">
        <v>514.79999999999995</v>
      </c>
      <c r="H353" s="134">
        <v>514.79999999999995</v>
      </c>
      <c r="I353" s="134">
        <v>86.6828</v>
      </c>
      <c r="J353" s="134">
        <v>97.44</v>
      </c>
      <c r="K353" s="134">
        <v>124.05200000000001</v>
      </c>
      <c r="L353" s="134">
        <v>4.0629999999999997</v>
      </c>
      <c r="M353" s="134">
        <v>9115.9017500000009</v>
      </c>
      <c r="N353" s="134" t="s">
        <v>40</v>
      </c>
      <c r="O353" s="134">
        <v>11</v>
      </c>
      <c r="P353" s="141" t="s">
        <v>40</v>
      </c>
      <c r="Q353" s="260">
        <v>8150</v>
      </c>
      <c r="R353" s="134">
        <v>225</v>
      </c>
      <c r="S353" s="134">
        <v>15</v>
      </c>
      <c r="T353" s="134">
        <v>8</v>
      </c>
      <c r="U353" s="134">
        <f>S353+T353</f>
        <v>23</v>
      </c>
      <c r="V353" s="134" t="s">
        <v>53</v>
      </c>
      <c r="W353" s="134" t="s">
        <v>454</v>
      </c>
      <c r="X353" s="134" t="s">
        <v>54</v>
      </c>
      <c r="Y353" s="134" t="s">
        <v>65</v>
      </c>
      <c r="Z353" s="134">
        <v>300</v>
      </c>
      <c r="AA353" s="144"/>
      <c r="AB353" s="144"/>
      <c r="AC353" s="147"/>
      <c r="AD353" s="264"/>
      <c r="AE353" s="146" t="s">
        <v>2130</v>
      </c>
      <c r="AF353" s="133" t="s">
        <v>1039</v>
      </c>
      <c r="AG353" s="159" t="s">
        <v>1042</v>
      </c>
    </row>
    <row r="354" spans="1:33" s="120" customFormat="1" ht="39" customHeight="1" x14ac:dyDescent="0.25">
      <c r="A354" s="140" t="s">
        <v>1942</v>
      </c>
      <c r="B354" s="133" t="s">
        <v>1103</v>
      </c>
      <c r="C354" s="133" t="s">
        <v>52</v>
      </c>
      <c r="D354" s="244">
        <v>39248</v>
      </c>
      <c r="E354" s="242">
        <v>2679</v>
      </c>
      <c r="F354" s="143">
        <v>7</v>
      </c>
      <c r="G354" s="260">
        <v>514.79999999999995</v>
      </c>
      <c r="H354" s="134">
        <v>514.79999999999995</v>
      </c>
      <c r="I354" s="134">
        <v>86.6828</v>
      </c>
      <c r="J354" s="134">
        <v>97.44</v>
      </c>
      <c r="K354" s="134">
        <v>124.05200000000001</v>
      </c>
      <c r="L354" s="134">
        <v>4.0629999999999997</v>
      </c>
      <c r="M354" s="134">
        <v>9115.9017500000009</v>
      </c>
      <c r="N354" s="134" t="s">
        <v>40</v>
      </c>
      <c r="O354" s="134">
        <v>11</v>
      </c>
      <c r="P354" s="141" t="s">
        <v>40</v>
      </c>
      <c r="Q354" s="260">
        <v>8150</v>
      </c>
      <c r="R354" s="134">
        <v>225</v>
      </c>
      <c r="S354" s="134">
        <v>15</v>
      </c>
      <c r="T354" s="134">
        <v>8</v>
      </c>
      <c r="U354" s="134">
        <f>S354+T354</f>
        <v>23</v>
      </c>
      <c r="V354" s="134" t="s">
        <v>53</v>
      </c>
      <c r="W354" s="134" t="s">
        <v>454</v>
      </c>
      <c r="X354" s="134" t="s">
        <v>54</v>
      </c>
      <c r="Y354" s="134" t="s">
        <v>65</v>
      </c>
      <c r="Z354" s="134">
        <v>300</v>
      </c>
      <c r="AA354" s="144"/>
      <c r="AB354" s="144"/>
      <c r="AC354" s="147"/>
      <c r="AD354" s="264"/>
      <c r="AE354" s="146" t="s">
        <v>2130</v>
      </c>
      <c r="AF354" s="133" t="s">
        <v>1039</v>
      </c>
      <c r="AG354" s="159" t="s">
        <v>1041</v>
      </c>
    </row>
    <row r="355" spans="1:33" s="120" customFormat="1" ht="39" customHeight="1" x14ac:dyDescent="0.25">
      <c r="A355" s="140" t="s">
        <v>455</v>
      </c>
      <c r="B355" s="133" t="s">
        <v>1103</v>
      </c>
      <c r="C355" s="133" t="s">
        <v>52</v>
      </c>
      <c r="D355" s="209">
        <v>39722</v>
      </c>
      <c r="E355" s="242">
        <v>2658</v>
      </c>
      <c r="F355" s="143"/>
      <c r="G355" s="260"/>
      <c r="H355" s="134"/>
      <c r="I355" s="134"/>
      <c r="J355" s="134"/>
      <c r="K355" s="144"/>
      <c r="L355" s="134"/>
      <c r="M355" s="134"/>
      <c r="N355" s="134"/>
      <c r="O355" s="134"/>
      <c r="P355" s="141"/>
      <c r="Q355" s="260">
        <v>8140</v>
      </c>
      <c r="R355" s="134">
        <v>120</v>
      </c>
      <c r="S355" s="134">
        <v>15</v>
      </c>
      <c r="T355" s="134"/>
      <c r="U355" s="134"/>
      <c r="V355" s="134"/>
      <c r="W355" s="134"/>
      <c r="X355" s="134"/>
      <c r="Y355" s="134"/>
      <c r="Z355" s="134"/>
      <c r="AA355" s="144"/>
      <c r="AB355" s="144"/>
      <c r="AC355" s="147"/>
      <c r="AD355" s="339" t="s">
        <v>1083</v>
      </c>
      <c r="AE355" s="260" t="s">
        <v>457</v>
      </c>
      <c r="AF355" s="134" t="s">
        <v>60</v>
      </c>
      <c r="AG355" s="159"/>
    </row>
    <row r="356" spans="1:33" s="120" customFormat="1" ht="39" customHeight="1" x14ac:dyDescent="0.25">
      <c r="A356" s="140" t="s">
        <v>459</v>
      </c>
      <c r="B356" s="133" t="s">
        <v>1103</v>
      </c>
      <c r="C356" s="133"/>
      <c r="D356" s="209">
        <v>40147</v>
      </c>
      <c r="E356" s="242">
        <v>2639</v>
      </c>
      <c r="F356" s="143"/>
      <c r="G356" s="260"/>
      <c r="H356" s="134"/>
      <c r="I356" s="134"/>
      <c r="J356" s="134"/>
      <c r="K356" s="144"/>
      <c r="L356" s="134"/>
      <c r="M356" s="134"/>
      <c r="N356" s="134"/>
      <c r="O356" s="134"/>
      <c r="P356" s="141"/>
      <c r="Q356" s="260">
        <f>(8400+8025)/2</f>
        <v>8212.5</v>
      </c>
      <c r="R356" s="134">
        <v>375</v>
      </c>
      <c r="S356" s="134">
        <v>18</v>
      </c>
      <c r="T356" s="134"/>
      <c r="U356" s="134"/>
      <c r="V356" s="134"/>
      <c r="W356" s="134"/>
      <c r="X356" s="134"/>
      <c r="Y356" s="134"/>
      <c r="Z356" s="134"/>
      <c r="AA356" s="144"/>
      <c r="AB356" s="144"/>
      <c r="AC356" s="147"/>
      <c r="AD356" s="339" t="s">
        <v>460</v>
      </c>
      <c r="AE356" s="146" t="s">
        <v>127</v>
      </c>
      <c r="AF356" s="133" t="s">
        <v>60</v>
      </c>
      <c r="AG356" s="159" t="s">
        <v>1067</v>
      </c>
    </row>
    <row r="357" spans="1:33" s="120" customFormat="1" ht="39" customHeight="1" x14ac:dyDescent="0.25">
      <c r="A357" s="855" t="s">
        <v>3148</v>
      </c>
      <c r="B357" s="837" t="s">
        <v>1103</v>
      </c>
      <c r="C357" s="837" t="s">
        <v>52</v>
      </c>
      <c r="D357" s="871">
        <v>41783</v>
      </c>
      <c r="E357" s="857" t="s">
        <v>961</v>
      </c>
      <c r="F357" s="906"/>
      <c r="G357" s="926">
        <v>628</v>
      </c>
      <c r="H357" s="862">
        <v>628</v>
      </c>
      <c r="I357" s="862"/>
      <c r="J357" s="862">
        <v>98</v>
      </c>
      <c r="K357" s="866"/>
      <c r="L357" s="862"/>
      <c r="M357" s="862"/>
      <c r="N357" s="862"/>
      <c r="O357" s="862"/>
      <c r="P357" s="900"/>
      <c r="Q357" s="926">
        <v>8055</v>
      </c>
      <c r="R357" s="862">
        <v>32</v>
      </c>
      <c r="S357" s="862"/>
      <c r="T357" s="862"/>
      <c r="U357" s="862"/>
      <c r="V357" s="862"/>
      <c r="W357" s="862"/>
      <c r="X357" s="862"/>
      <c r="Y357" s="862"/>
      <c r="Z357" s="862">
        <v>10</v>
      </c>
      <c r="AA357" s="866"/>
      <c r="AB357" s="866"/>
      <c r="AC357" s="867"/>
      <c r="AD357" s="927"/>
      <c r="AE357" s="859" t="s">
        <v>2017</v>
      </c>
      <c r="AF357" s="837" t="s">
        <v>60</v>
      </c>
      <c r="AG357" s="838" t="s">
        <v>3149</v>
      </c>
    </row>
    <row r="358" spans="1:33" s="112" customFormat="1" ht="23.1" customHeight="1" x14ac:dyDescent="0.25">
      <c r="A358" s="716" t="s">
        <v>1060</v>
      </c>
      <c r="B358" s="717" t="s">
        <v>984</v>
      </c>
      <c r="C358" s="717" t="s">
        <v>52</v>
      </c>
      <c r="D358" s="718">
        <v>37182</v>
      </c>
      <c r="E358" s="719">
        <v>2636</v>
      </c>
      <c r="F358" s="928">
        <v>7</v>
      </c>
      <c r="G358" s="721">
        <v>447</v>
      </c>
      <c r="H358" s="717">
        <v>445</v>
      </c>
      <c r="I358" s="722">
        <v>122.0043</v>
      </c>
      <c r="J358" s="722">
        <v>97.283000000000001</v>
      </c>
      <c r="K358" s="722">
        <v>132.55889999999999</v>
      </c>
      <c r="L358" s="722">
        <v>24.262899999999998</v>
      </c>
      <c r="M358" s="723">
        <v>5054.7434590000003</v>
      </c>
      <c r="N358" s="725">
        <v>0.4375</v>
      </c>
      <c r="O358" s="725"/>
      <c r="P358" s="929">
        <f>N358*360</f>
        <v>157.5</v>
      </c>
      <c r="Q358" s="880">
        <v>8185</v>
      </c>
      <c r="R358" s="717">
        <v>320</v>
      </c>
      <c r="S358" s="725">
        <f>28.5-24.7</f>
        <v>3.8000000000000007</v>
      </c>
      <c r="T358" s="725">
        <v>24.7</v>
      </c>
      <c r="U358" s="725">
        <f>S358+T358</f>
        <v>28.5</v>
      </c>
      <c r="V358" s="725" t="s">
        <v>94</v>
      </c>
      <c r="W358" s="725"/>
      <c r="X358" s="725" t="s">
        <v>54</v>
      </c>
      <c r="Y358" s="725" t="s">
        <v>335</v>
      </c>
      <c r="Z358" s="725">
        <v>320</v>
      </c>
      <c r="AA358" s="726"/>
      <c r="AB358" s="725"/>
      <c r="AC358" s="930"/>
      <c r="AD358" s="881" t="s">
        <v>369</v>
      </c>
      <c r="AE358" s="728" t="s">
        <v>2135</v>
      </c>
      <c r="AF358" s="725" t="s">
        <v>1061</v>
      </c>
      <c r="AG358" s="729" t="s">
        <v>3151</v>
      </c>
    </row>
    <row r="359" spans="1:33" s="112" customFormat="1" ht="23.1" customHeight="1" x14ac:dyDescent="0.25">
      <c r="A359" s="716" t="s">
        <v>1060</v>
      </c>
      <c r="B359" s="717" t="s">
        <v>984</v>
      </c>
      <c r="C359" s="717" t="s">
        <v>52</v>
      </c>
      <c r="D359" s="718">
        <v>37182</v>
      </c>
      <c r="E359" s="719">
        <v>2636</v>
      </c>
      <c r="F359" s="928">
        <v>7</v>
      </c>
      <c r="G359" s="721">
        <v>447</v>
      </c>
      <c r="H359" s="717">
        <v>445</v>
      </c>
      <c r="I359" s="722">
        <v>122.0043</v>
      </c>
      <c r="J359" s="722">
        <v>97.283000000000001</v>
      </c>
      <c r="K359" s="722">
        <v>132.55889999999999</v>
      </c>
      <c r="L359" s="722">
        <v>24.262899999999998</v>
      </c>
      <c r="M359" s="723">
        <v>5054.7434590000003</v>
      </c>
      <c r="N359" s="725">
        <v>0.4375</v>
      </c>
      <c r="O359" s="725"/>
      <c r="P359" s="929">
        <f>N359*360</f>
        <v>157.5</v>
      </c>
      <c r="Q359" s="880">
        <v>8212.5</v>
      </c>
      <c r="R359" s="717">
        <v>375</v>
      </c>
      <c r="S359" s="725">
        <v>3.2</v>
      </c>
      <c r="T359" s="725"/>
      <c r="U359" s="725"/>
      <c r="V359" s="725" t="s">
        <v>94</v>
      </c>
      <c r="W359" s="725"/>
      <c r="X359" s="725" t="s">
        <v>54</v>
      </c>
      <c r="Y359" s="725" t="s">
        <v>335</v>
      </c>
      <c r="Z359" s="725">
        <v>320</v>
      </c>
      <c r="AA359" s="726"/>
      <c r="AB359" s="725"/>
      <c r="AC359" s="930"/>
      <c r="AD359" s="881" t="s">
        <v>369</v>
      </c>
      <c r="AE359" s="728" t="s">
        <v>2135</v>
      </c>
      <c r="AF359" s="725" t="s">
        <v>953</v>
      </c>
      <c r="AG359" s="729" t="s">
        <v>1062</v>
      </c>
    </row>
    <row r="360" spans="1:33" s="120" customFormat="1" ht="23.1" customHeight="1" x14ac:dyDescent="0.25">
      <c r="A360" s="140" t="s">
        <v>466</v>
      </c>
      <c r="B360" s="133" t="s">
        <v>1103</v>
      </c>
      <c r="C360" s="133" t="s">
        <v>86</v>
      </c>
      <c r="D360" s="209">
        <v>40367</v>
      </c>
      <c r="E360" s="242">
        <v>2710</v>
      </c>
      <c r="F360" s="239"/>
      <c r="G360" s="146">
        <v>630</v>
      </c>
      <c r="H360" s="133">
        <v>630</v>
      </c>
      <c r="I360" s="133"/>
      <c r="J360" s="133">
        <v>98</v>
      </c>
      <c r="K360" s="144"/>
      <c r="L360" s="240"/>
      <c r="M360" s="240"/>
      <c r="N360" s="145"/>
      <c r="O360" s="145"/>
      <c r="P360" s="241"/>
      <c r="Q360" s="155">
        <v>8065</v>
      </c>
      <c r="R360" s="133">
        <v>40</v>
      </c>
      <c r="S360" s="134">
        <v>9.9</v>
      </c>
      <c r="T360" s="133">
        <v>6</v>
      </c>
      <c r="U360" s="134">
        <f>S360+T360</f>
        <v>15.9</v>
      </c>
      <c r="V360" s="133"/>
      <c r="W360" s="134"/>
      <c r="X360" s="133"/>
      <c r="Y360" s="133"/>
      <c r="Z360" s="133"/>
      <c r="AA360" s="144"/>
      <c r="AB360" s="144"/>
      <c r="AC360" s="147"/>
      <c r="AD360" s="243" t="s">
        <v>467</v>
      </c>
      <c r="AE360" s="257" t="s">
        <v>219</v>
      </c>
      <c r="AF360" s="134" t="s">
        <v>60</v>
      </c>
      <c r="AG360" s="159"/>
    </row>
    <row r="361" spans="1:33" s="120" customFormat="1" ht="23.1" customHeight="1" x14ac:dyDescent="0.25">
      <c r="A361" s="140" t="s">
        <v>468</v>
      </c>
      <c r="B361" s="133" t="s">
        <v>1103</v>
      </c>
      <c r="C361" s="133" t="s">
        <v>86</v>
      </c>
      <c r="D361" s="209">
        <v>39196</v>
      </c>
      <c r="E361" s="242">
        <v>2673</v>
      </c>
      <c r="F361" s="239"/>
      <c r="G361" s="146">
        <v>495</v>
      </c>
      <c r="H361" s="133">
        <v>495</v>
      </c>
      <c r="I361" s="133"/>
      <c r="J361" s="133">
        <v>49.4</v>
      </c>
      <c r="K361" s="144"/>
      <c r="L361" s="240"/>
      <c r="M361" s="240"/>
      <c r="N361" s="145"/>
      <c r="O361" s="145"/>
      <c r="P361" s="241"/>
      <c r="Q361" s="155">
        <v>8125</v>
      </c>
      <c r="R361" s="133">
        <v>100</v>
      </c>
      <c r="S361" s="134">
        <v>7.8</v>
      </c>
      <c r="T361" s="133">
        <v>10</v>
      </c>
      <c r="U361" s="134">
        <f>S361+T361</f>
        <v>17.8</v>
      </c>
      <c r="V361" s="133"/>
      <c r="W361" s="134"/>
      <c r="X361" s="133"/>
      <c r="Y361" s="133"/>
      <c r="Z361" s="133"/>
      <c r="AA361" s="144"/>
      <c r="AB361" s="144"/>
      <c r="AC361" s="147"/>
      <c r="AD361" s="243"/>
      <c r="AE361" s="257" t="s">
        <v>219</v>
      </c>
      <c r="AF361" s="133" t="s">
        <v>60</v>
      </c>
      <c r="AG361" s="159"/>
    </row>
    <row r="362" spans="1:33" s="120" customFormat="1" ht="38.1" customHeight="1" x14ac:dyDescent="0.25">
      <c r="A362" s="855" t="s">
        <v>3156</v>
      </c>
      <c r="B362" s="837" t="s">
        <v>1102</v>
      </c>
      <c r="C362" s="837" t="s">
        <v>40</v>
      </c>
      <c r="D362" s="856" t="s">
        <v>327</v>
      </c>
      <c r="E362" s="857" t="s">
        <v>3130</v>
      </c>
      <c r="F362" s="931"/>
      <c r="G362" s="926">
        <v>12050</v>
      </c>
      <c r="H362" s="862">
        <v>700</v>
      </c>
      <c r="I362" s="862"/>
      <c r="J362" s="862">
        <v>63.4</v>
      </c>
      <c r="K362" s="866"/>
      <c r="L362" s="862"/>
      <c r="M362" s="862"/>
      <c r="N362" s="862"/>
      <c r="O362" s="862"/>
      <c r="P362" s="900"/>
      <c r="Q362" s="864">
        <v>8227</v>
      </c>
      <c r="R362" s="862">
        <v>50</v>
      </c>
      <c r="S362" s="862"/>
      <c r="T362" s="862"/>
      <c r="U362" s="862"/>
      <c r="V362" s="862"/>
      <c r="W362" s="862"/>
      <c r="X362" s="862"/>
      <c r="Y362" s="862"/>
      <c r="Z362" s="862"/>
      <c r="AA362" s="866"/>
      <c r="AB362" s="866"/>
      <c r="AC362" s="867"/>
      <c r="AD362" s="868"/>
      <c r="AE362" s="875" t="s">
        <v>219</v>
      </c>
      <c r="AF362" s="837" t="s">
        <v>60</v>
      </c>
      <c r="AG362" s="838" t="s">
        <v>3074</v>
      </c>
    </row>
    <row r="363" spans="1:33" s="120" customFormat="1" ht="38.1" customHeight="1" x14ac:dyDescent="0.25">
      <c r="A363" s="855" t="s">
        <v>3157</v>
      </c>
      <c r="B363" s="837" t="s">
        <v>1102</v>
      </c>
      <c r="C363" s="837"/>
      <c r="D363" s="856" t="s">
        <v>3147</v>
      </c>
      <c r="E363" s="857" t="s">
        <v>3109</v>
      </c>
      <c r="F363" s="931"/>
      <c r="G363" s="926">
        <v>550</v>
      </c>
      <c r="H363" s="862">
        <v>550</v>
      </c>
      <c r="I363" s="862"/>
      <c r="J363" s="932">
        <v>15</v>
      </c>
      <c r="K363" s="866"/>
      <c r="L363" s="862"/>
      <c r="M363" s="862"/>
      <c r="N363" s="862"/>
      <c r="O363" s="862"/>
      <c r="P363" s="900"/>
      <c r="Q363" s="864">
        <v>8300</v>
      </c>
      <c r="R363" s="862">
        <v>120</v>
      </c>
      <c r="S363" s="862"/>
      <c r="T363" s="862"/>
      <c r="U363" s="862"/>
      <c r="V363" s="862"/>
      <c r="W363" s="862"/>
      <c r="X363" s="862"/>
      <c r="Y363" s="862"/>
      <c r="Z363" s="862"/>
      <c r="AA363" s="866"/>
      <c r="AB363" s="866"/>
      <c r="AC363" s="867"/>
      <c r="AD363" s="868"/>
      <c r="AE363" s="875" t="s">
        <v>479</v>
      </c>
      <c r="AF363" s="837" t="s">
        <v>60</v>
      </c>
      <c r="AG363" s="838" t="s">
        <v>3158</v>
      </c>
    </row>
    <row r="364" spans="1:33" s="120" customFormat="1" ht="38.1" customHeight="1" x14ac:dyDescent="0.25">
      <c r="A364" s="855" t="s">
        <v>3159</v>
      </c>
      <c r="B364" s="837" t="s">
        <v>1102</v>
      </c>
      <c r="C364" s="837" t="s">
        <v>52</v>
      </c>
      <c r="D364" s="856" t="s">
        <v>928</v>
      </c>
      <c r="E364" s="857" t="s">
        <v>3160</v>
      </c>
      <c r="F364" s="931"/>
      <c r="G364" s="926">
        <v>720</v>
      </c>
      <c r="H364" s="862">
        <v>720</v>
      </c>
      <c r="I364" s="862"/>
      <c r="J364" s="862">
        <v>98.2</v>
      </c>
      <c r="K364" s="866"/>
      <c r="L364" s="862"/>
      <c r="M364" s="862"/>
      <c r="N364" s="862"/>
      <c r="O364" s="862"/>
      <c r="P364" s="900"/>
      <c r="Q364" s="864">
        <v>8150</v>
      </c>
      <c r="R364" s="862">
        <v>72</v>
      </c>
      <c r="S364" s="862"/>
      <c r="T364" s="862"/>
      <c r="U364" s="862"/>
      <c r="V364" s="862"/>
      <c r="W364" s="862"/>
      <c r="X364" s="862"/>
      <c r="Y364" s="862"/>
      <c r="Z364" s="862"/>
      <c r="AA364" s="866"/>
      <c r="AB364" s="866"/>
      <c r="AC364" s="867"/>
      <c r="AD364" s="868"/>
      <c r="AE364" s="875" t="s">
        <v>3162</v>
      </c>
      <c r="AF364" s="837" t="s">
        <v>60</v>
      </c>
      <c r="AG364" s="838" t="s">
        <v>3161</v>
      </c>
    </row>
    <row r="365" spans="1:33" s="120" customFormat="1" ht="38.1" customHeight="1" x14ac:dyDescent="0.25">
      <c r="A365" s="855" t="s">
        <v>3159</v>
      </c>
      <c r="B365" s="837" t="s">
        <v>1102</v>
      </c>
      <c r="C365" s="837" t="s">
        <v>52</v>
      </c>
      <c r="D365" s="856" t="s">
        <v>928</v>
      </c>
      <c r="E365" s="857" t="s">
        <v>3160</v>
      </c>
      <c r="F365" s="931"/>
      <c r="G365" s="926">
        <v>720</v>
      </c>
      <c r="H365" s="862">
        <v>720</v>
      </c>
      <c r="I365" s="862"/>
      <c r="J365" s="862">
        <v>98.2</v>
      </c>
      <c r="K365" s="866"/>
      <c r="L365" s="862"/>
      <c r="M365" s="862"/>
      <c r="N365" s="862"/>
      <c r="O365" s="862"/>
      <c r="P365" s="900"/>
      <c r="Q365" s="864">
        <v>8250</v>
      </c>
      <c r="R365" s="862">
        <v>72</v>
      </c>
      <c r="S365" s="862"/>
      <c r="T365" s="862"/>
      <c r="U365" s="862"/>
      <c r="V365" s="862"/>
      <c r="W365" s="862"/>
      <c r="X365" s="862"/>
      <c r="Y365" s="862"/>
      <c r="Z365" s="862"/>
      <c r="AA365" s="866"/>
      <c r="AB365" s="866"/>
      <c r="AC365" s="867"/>
      <c r="AD365" s="868"/>
      <c r="AE365" s="875" t="s">
        <v>3162</v>
      </c>
      <c r="AF365" s="837" t="s">
        <v>60</v>
      </c>
      <c r="AG365" s="838" t="s">
        <v>3161</v>
      </c>
    </row>
    <row r="366" spans="1:33" s="120" customFormat="1" ht="23.1" customHeight="1" x14ac:dyDescent="0.25">
      <c r="A366" s="140" t="s">
        <v>1063</v>
      </c>
      <c r="B366" s="133" t="s">
        <v>1103</v>
      </c>
      <c r="C366" s="133" t="s">
        <v>52</v>
      </c>
      <c r="D366" s="244">
        <v>41399</v>
      </c>
      <c r="E366" s="242">
        <v>2718</v>
      </c>
      <c r="F366" s="239"/>
      <c r="G366" s="146">
        <v>680</v>
      </c>
      <c r="H366" s="133">
        <v>680</v>
      </c>
      <c r="I366" s="133"/>
      <c r="J366" s="133">
        <v>98.1</v>
      </c>
      <c r="K366" s="144"/>
      <c r="L366" s="240"/>
      <c r="M366" s="240"/>
      <c r="N366" s="145"/>
      <c r="O366" s="145"/>
      <c r="P366" s="241"/>
      <c r="Q366" s="155">
        <v>8060</v>
      </c>
      <c r="R366" s="133">
        <v>70</v>
      </c>
      <c r="S366" s="134">
        <v>8</v>
      </c>
      <c r="T366" s="133">
        <v>6</v>
      </c>
      <c r="U366" s="134">
        <f>S366+T366</f>
        <v>14</v>
      </c>
      <c r="V366" s="133"/>
      <c r="W366" s="134"/>
      <c r="X366" s="133"/>
      <c r="Y366" s="133"/>
      <c r="Z366" s="133"/>
      <c r="AA366" s="144"/>
      <c r="AB366" s="144"/>
      <c r="AC366" s="147"/>
      <c r="AD366" s="243" t="s">
        <v>471</v>
      </c>
      <c r="AE366" s="146" t="s">
        <v>472</v>
      </c>
      <c r="AF366" s="133" t="s">
        <v>1065</v>
      </c>
      <c r="AG366" s="255" t="s">
        <v>1064</v>
      </c>
    </row>
    <row r="367" spans="1:33" s="120" customFormat="1" ht="23.1" customHeight="1" x14ac:dyDescent="0.25">
      <c r="A367" s="140" t="s">
        <v>473</v>
      </c>
      <c r="B367" s="133" t="s">
        <v>1103</v>
      </c>
      <c r="C367" s="133" t="s">
        <v>52</v>
      </c>
      <c r="D367" s="209">
        <v>39343</v>
      </c>
      <c r="E367" s="242" t="s">
        <v>270</v>
      </c>
      <c r="F367" s="254">
        <v>7.25</v>
      </c>
      <c r="G367" s="260">
        <v>496</v>
      </c>
      <c r="H367" s="134">
        <v>496</v>
      </c>
      <c r="I367" s="134"/>
      <c r="J367" s="134">
        <v>97.2</v>
      </c>
      <c r="K367" s="144"/>
      <c r="L367" s="134"/>
      <c r="M367" s="134"/>
      <c r="N367" s="134"/>
      <c r="O367" s="134"/>
      <c r="P367" s="141"/>
      <c r="Q367" s="155">
        <v>8185</v>
      </c>
      <c r="R367" s="134">
        <v>375</v>
      </c>
      <c r="S367" s="134">
        <v>-1.2</v>
      </c>
      <c r="T367" s="134">
        <v>27</v>
      </c>
      <c r="U367" s="134">
        <f>S367+T367</f>
        <v>25.8</v>
      </c>
      <c r="V367" s="134" t="s">
        <v>94</v>
      </c>
      <c r="W367" s="134" t="s">
        <v>474</v>
      </c>
      <c r="X367" s="134" t="s">
        <v>54</v>
      </c>
      <c r="Y367" s="134" t="s">
        <v>65</v>
      </c>
      <c r="Z367" s="134">
        <v>800</v>
      </c>
      <c r="AA367" s="144">
        <v>0.87</v>
      </c>
      <c r="AB367" s="144">
        <v>14.67</v>
      </c>
      <c r="AC367" s="147" t="s">
        <v>475</v>
      </c>
      <c r="AD367" s="243" t="s">
        <v>476</v>
      </c>
      <c r="AE367" s="257" t="s">
        <v>2135</v>
      </c>
      <c r="AF367" s="133" t="s">
        <v>371</v>
      </c>
      <c r="AG367" s="159" t="s">
        <v>970</v>
      </c>
    </row>
    <row r="368" spans="1:33" s="120" customFormat="1" ht="23.1" customHeight="1" x14ac:dyDescent="0.25">
      <c r="A368" s="140" t="s">
        <v>473</v>
      </c>
      <c r="B368" s="133" t="s">
        <v>1103</v>
      </c>
      <c r="C368" s="133" t="s">
        <v>52</v>
      </c>
      <c r="D368" s="209">
        <v>39343</v>
      </c>
      <c r="E368" s="242" t="s">
        <v>270</v>
      </c>
      <c r="F368" s="254">
        <v>7.25</v>
      </c>
      <c r="G368" s="260">
        <v>496</v>
      </c>
      <c r="H368" s="134">
        <v>496</v>
      </c>
      <c r="I368" s="134"/>
      <c r="J368" s="134">
        <v>97.2</v>
      </c>
      <c r="K368" s="144"/>
      <c r="L368" s="134"/>
      <c r="M368" s="134"/>
      <c r="N368" s="134"/>
      <c r="O368" s="134"/>
      <c r="P368" s="141"/>
      <c r="Q368" s="155">
        <v>8380</v>
      </c>
      <c r="R368" s="134">
        <v>2.1</v>
      </c>
      <c r="S368" s="134">
        <v>-5.8</v>
      </c>
      <c r="T368" s="134">
        <v>6</v>
      </c>
      <c r="U368" s="134">
        <f>S368+T368</f>
        <v>0.20000000000000018</v>
      </c>
      <c r="V368" s="134" t="s">
        <v>53</v>
      </c>
      <c r="W368" s="134" t="s">
        <v>434</v>
      </c>
      <c r="X368" s="134" t="s">
        <v>54</v>
      </c>
      <c r="Y368" s="134" t="s">
        <v>65</v>
      </c>
      <c r="Z368" s="134">
        <v>1</v>
      </c>
      <c r="AA368" s="144">
        <v>0.5</v>
      </c>
      <c r="AB368" s="144">
        <v>12.05</v>
      </c>
      <c r="AC368" s="147" t="s">
        <v>261</v>
      </c>
      <c r="AD368" s="243" t="s">
        <v>476</v>
      </c>
      <c r="AE368" s="257" t="s">
        <v>2135</v>
      </c>
      <c r="AF368" s="133" t="s">
        <v>371</v>
      </c>
      <c r="AG368" s="159" t="s">
        <v>970</v>
      </c>
    </row>
    <row r="369" spans="1:110" s="120" customFormat="1" ht="23.1" customHeight="1" x14ac:dyDescent="0.25">
      <c r="A369" s="140" t="s">
        <v>477</v>
      </c>
      <c r="B369" s="133" t="s">
        <v>1103</v>
      </c>
      <c r="C369" s="133" t="s">
        <v>52</v>
      </c>
      <c r="D369" s="209">
        <v>40087</v>
      </c>
      <c r="E369" s="242" t="s">
        <v>270</v>
      </c>
      <c r="F369" s="254">
        <v>7.25</v>
      </c>
      <c r="G369" s="260">
        <v>770</v>
      </c>
      <c r="H369" s="134">
        <v>770</v>
      </c>
      <c r="I369" s="134"/>
      <c r="J369" s="134"/>
      <c r="K369" s="144"/>
      <c r="L369" s="134"/>
      <c r="M369" s="134"/>
      <c r="N369" s="134"/>
      <c r="O369" s="134"/>
      <c r="P369" s="141"/>
      <c r="Q369" s="155">
        <f>(8400+8025)/2</f>
        <v>8212.5</v>
      </c>
      <c r="R369" s="134">
        <v>375</v>
      </c>
      <c r="S369" s="134"/>
      <c r="T369" s="134"/>
      <c r="U369" s="134"/>
      <c r="V369" s="134"/>
      <c r="W369" s="134"/>
      <c r="X369" s="134"/>
      <c r="Y369" s="134"/>
      <c r="Z369" s="134"/>
      <c r="AA369" s="144"/>
      <c r="AB369" s="144"/>
      <c r="AC369" s="147"/>
      <c r="AD369" s="243"/>
      <c r="AE369" s="257" t="s">
        <v>2135</v>
      </c>
      <c r="AF369" s="133" t="s">
        <v>371</v>
      </c>
      <c r="AG369" s="159" t="s">
        <v>970</v>
      </c>
    </row>
    <row r="370" spans="1:110" s="120" customFormat="1" ht="23.1" customHeight="1" x14ac:dyDescent="0.25">
      <c r="A370" s="140" t="s">
        <v>477</v>
      </c>
      <c r="B370" s="133" t="s">
        <v>1103</v>
      </c>
      <c r="C370" s="133" t="s">
        <v>52</v>
      </c>
      <c r="D370" s="209">
        <v>40088</v>
      </c>
      <c r="E370" s="242" t="s">
        <v>270</v>
      </c>
      <c r="F370" s="254">
        <v>7.25</v>
      </c>
      <c r="G370" s="260">
        <v>770</v>
      </c>
      <c r="H370" s="134">
        <v>770</v>
      </c>
      <c r="I370" s="134"/>
      <c r="J370" s="134"/>
      <c r="K370" s="144"/>
      <c r="L370" s="134"/>
      <c r="M370" s="134"/>
      <c r="N370" s="134"/>
      <c r="O370" s="134"/>
      <c r="P370" s="141"/>
      <c r="Q370" s="155">
        <v>8380</v>
      </c>
      <c r="R370" s="134">
        <v>2.1</v>
      </c>
      <c r="S370" s="134"/>
      <c r="T370" s="134"/>
      <c r="U370" s="134"/>
      <c r="V370" s="134"/>
      <c r="W370" s="134"/>
      <c r="X370" s="134"/>
      <c r="Y370" s="134"/>
      <c r="Z370" s="134"/>
      <c r="AA370" s="144"/>
      <c r="AB370" s="144"/>
      <c r="AC370" s="147"/>
      <c r="AD370" s="243"/>
      <c r="AE370" s="257" t="s">
        <v>2135</v>
      </c>
      <c r="AF370" s="133" t="s">
        <v>371</v>
      </c>
      <c r="AG370" s="159" t="s">
        <v>970</v>
      </c>
    </row>
    <row r="371" spans="1:110" s="120" customFormat="1" ht="23.1" customHeight="1" x14ac:dyDescent="0.25">
      <c r="A371" s="140" t="s">
        <v>969</v>
      </c>
      <c r="B371" s="730" t="s">
        <v>1103</v>
      </c>
      <c r="C371" s="133" t="s">
        <v>52</v>
      </c>
      <c r="D371" s="704">
        <v>41869</v>
      </c>
      <c r="E371" s="242"/>
      <c r="F371" s="254">
        <v>7.25</v>
      </c>
      <c r="G371" s="260">
        <v>770</v>
      </c>
      <c r="H371" s="134">
        <v>770</v>
      </c>
      <c r="I371" s="134"/>
      <c r="J371" s="134"/>
      <c r="K371" s="144"/>
      <c r="L371" s="134"/>
      <c r="M371" s="134"/>
      <c r="N371" s="134"/>
      <c r="O371" s="134"/>
      <c r="P371" s="141"/>
      <c r="Q371" s="155">
        <f>(8400+8025)/2</f>
        <v>8212.5</v>
      </c>
      <c r="R371" s="134">
        <v>375</v>
      </c>
      <c r="S371" s="134"/>
      <c r="T371" s="134"/>
      <c r="U371" s="134"/>
      <c r="V371" s="134"/>
      <c r="W371" s="134"/>
      <c r="X371" s="134"/>
      <c r="Y371" s="134"/>
      <c r="Z371" s="134"/>
      <c r="AA371" s="144"/>
      <c r="AB371" s="144"/>
      <c r="AC371" s="147"/>
      <c r="AD371" s="243"/>
      <c r="AE371" s="257" t="s">
        <v>2135</v>
      </c>
      <c r="AF371" s="133" t="s">
        <v>371</v>
      </c>
      <c r="AG371" s="705" t="s">
        <v>3048</v>
      </c>
    </row>
    <row r="372" spans="1:110" s="120" customFormat="1" ht="23.1" customHeight="1" x14ac:dyDescent="0.25">
      <c r="A372" s="140" t="s">
        <v>969</v>
      </c>
      <c r="B372" s="730" t="s">
        <v>1103</v>
      </c>
      <c r="C372" s="133" t="s">
        <v>52</v>
      </c>
      <c r="D372" s="704">
        <v>41869</v>
      </c>
      <c r="E372" s="242"/>
      <c r="F372" s="254">
        <v>7.25</v>
      </c>
      <c r="G372" s="260">
        <v>770</v>
      </c>
      <c r="H372" s="134">
        <v>770</v>
      </c>
      <c r="I372" s="134"/>
      <c r="J372" s="134"/>
      <c r="K372" s="144"/>
      <c r="L372" s="134"/>
      <c r="M372" s="134"/>
      <c r="N372" s="134"/>
      <c r="O372" s="134"/>
      <c r="P372" s="141"/>
      <c r="Q372" s="155">
        <v>8380</v>
      </c>
      <c r="R372" s="134">
        <v>2.1</v>
      </c>
      <c r="S372" s="134"/>
      <c r="T372" s="134"/>
      <c r="U372" s="134"/>
      <c r="V372" s="134"/>
      <c r="W372" s="134"/>
      <c r="X372" s="134"/>
      <c r="Y372" s="134"/>
      <c r="Z372" s="134"/>
      <c r="AA372" s="144"/>
      <c r="AB372" s="144"/>
      <c r="AC372" s="147"/>
      <c r="AD372" s="243"/>
      <c r="AE372" s="257" t="s">
        <v>2135</v>
      </c>
      <c r="AF372" s="133" t="s">
        <v>371</v>
      </c>
      <c r="AG372" s="705" t="s">
        <v>3048</v>
      </c>
    </row>
    <row r="373" spans="1:110" s="120" customFormat="1" ht="38.1" customHeight="1" x14ac:dyDescent="0.25">
      <c r="A373" s="855" t="s">
        <v>3153</v>
      </c>
      <c r="B373" s="837" t="s">
        <v>1102</v>
      </c>
      <c r="C373" s="837" t="s">
        <v>52</v>
      </c>
      <c r="D373" s="856" t="s">
        <v>928</v>
      </c>
      <c r="E373" s="857" t="s">
        <v>327</v>
      </c>
      <c r="F373" s="931"/>
      <c r="G373" s="926">
        <v>681</v>
      </c>
      <c r="H373" s="862">
        <v>681</v>
      </c>
      <c r="I373" s="862"/>
      <c r="J373" s="862"/>
      <c r="K373" s="866"/>
      <c r="L373" s="862"/>
      <c r="M373" s="862"/>
      <c r="N373" s="862"/>
      <c r="O373" s="862"/>
      <c r="P373" s="900"/>
      <c r="Q373" s="864">
        <v>8212.5</v>
      </c>
      <c r="R373" s="862">
        <v>375</v>
      </c>
      <c r="S373" s="862"/>
      <c r="T373" s="862"/>
      <c r="U373" s="862"/>
      <c r="V373" s="862"/>
      <c r="W373" s="862"/>
      <c r="X373" s="862"/>
      <c r="Y373" s="862"/>
      <c r="Z373" s="862"/>
      <c r="AA373" s="866"/>
      <c r="AB373" s="866"/>
      <c r="AC373" s="867"/>
      <c r="AD373" s="868"/>
      <c r="AE373" s="875" t="s">
        <v>2135</v>
      </c>
      <c r="AF373" s="837" t="s">
        <v>3154</v>
      </c>
      <c r="AG373" s="838" t="s">
        <v>3155</v>
      </c>
    </row>
    <row r="374" spans="1:110" s="120" customFormat="1" ht="23.1" customHeight="1" x14ac:dyDescent="0.25">
      <c r="A374" s="286" t="s">
        <v>478</v>
      </c>
      <c r="B374" s="133" t="s">
        <v>1103</v>
      </c>
      <c r="C374" s="287" t="s">
        <v>126</v>
      </c>
      <c r="D374" s="360">
        <v>40653</v>
      </c>
      <c r="E374" s="301">
        <v>2710</v>
      </c>
      <c r="F374" s="289"/>
      <c r="G374" s="290">
        <v>692.9</v>
      </c>
      <c r="H374" s="287">
        <v>677.4</v>
      </c>
      <c r="I374" s="287"/>
      <c r="J374" s="287">
        <v>98.1</v>
      </c>
      <c r="K374" s="291"/>
      <c r="L374" s="292"/>
      <c r="M374" s="292"/>
      <c r="N374" s="304"/>
      <c r="O374" s="304"/>
      <c r="P374" s="294"/>
      <c r="Q374" s="361">
        <v>8212.5</v>
      </c>
      <c r="R374" s="293">
        <v>185</v>
      </c>
      <c r="S374" s="293">
        <v>10</v>
      </c>
      <c r="T374" s="293">
        <v>10</v>
      </c>
      <c r="U374" s="293">
        <f>S374+T374</f>
        <v>20</v>
      </c>
      <c r="V374" s="293"/>
      <c r="W374" s="293"/>
      <c r="X374" s="287"/>
      <c r="Y374" s="287"/>
      <c r="Z374" s="293"/>
      <c r="AA374" s="291"/>
      <c r="AB374" s="291"/>
      <c r="AC374" s="296"/>
      <c r="AD374" s="567"/>
      <c r="AE374" s="290" t="s">
        <v>479</v>
      </c>
      <c r="AF374" s="287" t="s">
        <v>60</v>
      </c>
      <c r="AG374" s="298" t="s">
        <v>1066</v>
      </c>
    </row>
    <row r="375" spans="1:110" s="120" customFormat="1" ht="23.1" customHeight="1" thickBot="1" x14ac:dyDescent="0.3">
      <c r="A375" s="362" t="s">
        <v>1072</v>
      </c>
      <c r="B375" s="133" t="s">
        <v>1103</v>
      </c>
      <c r="C375" s="363" t="s">
        <v>126</v>
      </c>
      <c r="D375" s="364">
        <v>40918</v>
      </c>
      <c r="E375" s="365">
        <v>2718</v>
      </c>
      <c r="F375" s="366"/>
      <c r="G375" s="146">
        <v>505</v>
      </c>
      <c r="H375" s="133">
        <v>596</v>
      </c>
      <c r="I375" s="133"/>
      <c r="J375" s="133">
        <v>97.48</v>
      </c>
      <c r="K375" s="144"/>
      <c r="L375" s="240"/>
      <c r="M375" s="240"/>
      <c r="N375" s="145"/>
      <c r="O375" s="145"/>
      <c r="P375" s="241"/>
      <c r="Q375" s="260">
        <v>8212.5</v>
      </c>
      <c r="R375" s="134">
        <v>375</v>
      </c>
      <c r="S375" s="134">
        <v>8</v>
      </c>
      <c r="T375" s="134">
        <v>25</v>
      </c>
      <c r="U375" s="134">
        <f>S375+T375</f>
        <v>33</v>
      </c>
      <c r="V375" s="134"/>
      <c r="W375" s="134"/>
      <c r="X375" s="133"/>
      <c r="Y375" s="133"/>
      <c r="Z375" s="134"/>
      <c r="AA375" s="144"/>
      <c r="AB375" s="144"/>
      <c r="AC375" s="147"/>
      <c r="AD375" s="243"/>
      <c r="AE375" s="146" t="s">
        <v>127</v>
      </c>
      <c r="AF375" s="133" t="s">
        <v>60</v>
      </c>
      <c r="AG375" s="255" t="s">
        <v>1073</v>
      </c>
    </row>
    <row r="376" spans="1:110" s="3" customFormat="1" ht="13.8" thickBot="1" x14ac:dyDescent="0.3">
      <c r="A376" s="135"/>
      <c r="B376" s="136"/>
      <c r="C376" s="136"/>
      <c r="D376" s="137"/>
      <c r="E376" s="138"/>
      <c r="F376" s="139"/>
      <c r="G376" s="148"/>
      <c r="H376" s="149"/>
      <c r="I376" s="150"/>
      <c r="J376" s="150"/>
      <c r="K376" s="150"/>
      <c r="L376" s="150"/>
      <c r="M376" s="151"/>
      <c r="N376" s="152"/>
      <c r="O376" s="152"/>
      <c r="P376" s="153"/>
      <c r="Q376" s="156"/>
      <c r="R376" s="149"/>
      <c r="S376" s="152"/>
      <c r="T376" s="149"/>
      <c r="U376" s="152"/>
      <c r="V376" s="152"/>
      <c r="W376" s="152"/>
      <c r="X376" s="152"/>
      <c r="Y376" s="152"/>
      <c r="Z376" s="152"/>
      <c r="AA376" s="157"/>
      <c r="AB376" s="152"/>
      <c r="AC376" s="158"/>
      <c r="AD376" s="569"/>
      <c r="AE376" s="655"/>
      <c r="AF376" s="152"/>
      <c r="AG376" s="160"/>
      <c r="AH376" s="114"/>
      <c r="AI376" s="114"/>
      <c r="AJ376" s="114"/>
      <c r="AK376" s="114"/>
      <c r="AL376" s="114"/>
      <c r="AM376" s="114"/>
      <c r="AN376" s="114"/>
      <c r="AO376" s="114"/>
      <c r="AP376" s="114"/>
      <c r="AQ376" s="114"/>
      <c r="AR376" s="114"/>
      <c r="AS376" s="114"/>
      <c r="AT376" s="114"/>
      <c r="AU376" s="114"/>
      <c r="AV376" s="114"/>
      <c r="AW376" s="114"/>
      <c r="AX376" s="114"/>
      <c r="AY376" s="114"/>
      <c r="AZ376" s="114"/>
      <c r="BA376" s="114"/>
      <c r="BB376" s="114"/>
      <c r="BC376" s="114"/>
      <c r="BD376" s="114"/>
      <c r="BE376" s="114"/>
      <c r="BF376" s="114"/>
      <c r="BG376" s="114"/>
      <c r="BH376" s="114"/>
      <c r="BI376" s="114"/>
      <c r="BJ376" s="114"/>
      <c r="BK376" s="114"/>
      <c r="BL376" s="114"/>
      <c r="BM376" s="114"/>
      <c r="BN376" s="114"/>
      <c r="BO376" s="114"/>
      <c r="BP376" s="114"/>
      <c r="BQ376" s="114"/>
      <c r="BR376" s="114"/>
      <c r="BS376" s="114"/>
      <c r="BT376" s="114"/>
      <c r="BU376" s="114"/>
      <c r="BV376" s="114"/>
      <c r="BW376" s="114"/>
      <c r="BX376" s="114"/>
      <c r="BY376" s="114"/>
      <c r="BZ376" s="114"/>
      <c r="CA376" s="114"/>
      <c r="CB376" s="114"/>
      <c r="CC376" s="114"/>
      <c r="CD376" s="114"/>
      <c r="CE376" s="114"/>
      <c r="CF376" s="114"/>
      <c r="CG376" s="114"/>
      <c r="CH376" s="114"/>
      <c r="CI376" s="114"/>
      <c r="CJ376" s="114"/>
      <c r="CK376" s="114"/>
      <c r="CL376" s="114"/>
      <c r="CM376" s="114"/>
      <c r="CN376" s="114"/>
      <c r="CO376" s="114"/>
      <c r="CP376" s="114"/>
      <c r="CQ376" s="114"/>
      <c r="CR376" s="114"/>
      <c r="CS376" s="114"/>
      <c r="CT376" s="114"/>
      <c r="CU376" s="114"/>
      <c r="CV376" s="114"/>
      <c r="CW376" s="114"/>
      <c r="CX376" s="114"/>
      <c r="CY376" s="114"/>
      <c r="CZ376" s="114"/>
      <c r="DA376" s="114"/>
      <c r="DB376" s="114"/>
      <c r="DC376" s="114"/>
      <c r="DD376" s="114"/>
      <c r="DE376" s="114"/>
      <c r="DF376" s="114"/>
    </row>
    <row r="377" spans="1:110" s="24" customFormat="1" x14ac:dyDescent="0.25">
      <c r="A377" s="115"/>
      <c r="B377" s="1"/>
      <c r="C377" s="1"/>
      <c r="D377" s="2"/>
      <c r="E377" s="224"/>
      <c r="F377" s="1"/>
      <c r="G377" s="1"/>
      <c r="H377" s="1"/>
      <c r="I377" s="1"/>
      <c r="J377" s="1"/>
      <c r="K377" s="1"/>
      <c r="L377" s="1"/>
      <c r="M377" s="1"/>
      <c r="N377" s="1"/>
      <c r="O377" s="1"/>
      <c r="P377" s="1"/>
      <c r="Q377" s="30"/>
      <c r="R377" s="1"/>
      <c r="S377" s="2"/>
      <c r="T377" s="2"/>
      <c r="U377" s="31"/>
      <c r="V377" s="1"/>
      <c r="W377" s="2"/>
      <c r="X377" s="2"/>
      <c r="Y377" s="2"/>
      <c r="Z377" s="1"/>
      <c r="AA377"/>
      <c r="AB377"/>
      <c r="AC377"/>
      <c r="AD377" s="115"/>
      <c r="AE377" s="115"/>
      <c r="AF377" s="1"/>
      <c r="AG377" s="2"/>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c r="BY377" s="126"/>
      <c r="BZ377" s="126"/>
      <c r="CA377" s="126"/>
      <c r="CB377" s="126"/>
      <c r="CC377" s="126"/>
      <c r="CD377" s="126"/>
      <c r="CE377" s="126"/>
      <c r="CF377" s="126"/>
      <c r="CG377" s="126"/>
      <c r="CH377" s="126"/>
      <c r="CI377" s="126"/>
      <c r="CJ377" s="126"/>
      <c r="CK377" s="126"/>
      <c r="CL377" s="126"/>
      <c r="CM377" s="126"/>
      <c r="CN377" s="126"/>
      <c r="CO377" s="126"/>
      <c r="CP377" s="126"/>
      <c r="CQ377" s="126"/>
      <c r="CR377" s="126"/>
      <c r="CS377" s="126"/>
      <c r="CT377" s="126"/>
      <c r="CU377" s="126"/>
      <c r="CV377" s="126"/>
      <c r="CW377" s="126"/>
      <c r="CX377" s="126"/>
      <c r="CY377" s="126"/>
      <c r="CZ377" s="126"/>
      <c r="DA377" s="126"/>
      <c r="DB377" s="126"/>
      <c r="DC377" s="126"/>
      <c r="DD377" s="126"/>
      <c r="DE377" s="126"/>
      <c r="DF377" s="126"/>
    </row>
    <row r="378" spans="1:110" s="24" customFormat="1" x14ac:dyDescent="0.25">
      <c r="A378" s="115"/>
      <c r="B378" s="1"/>
      <c r="C378" s="1"/>
      <c r="D378" s="2"/>
      <c r="E378" s="224"/>
      <c r="F378" s="1"/>
      <c r="G378" s="1"/>
      <c r="H378" s="1"/>
      <c r="I378" s="1"/>
      <c r="J378" s="1"/>
      <c r="K378" s="1"/>
      <c r="L378" s="1"/>
      <c r="M378" s="1"/>
      <c r="N378" s="1"/>
      <c r="O378" s="1"/>
      <c r="P378" s="1"/>
      <c r="Q378" s="30"/>
      <c r="R378" s="1"/>
      <c r="S378" s="2"/>
      <c r="T378" s="2"/>
      <c r="U378" s="31"/>
      <c r="V378" s="1"/>
      <c r="W378" s="2"/>
      <c r="X378" s="2"/>
      <c r="Y378" s="2"/>
      <c r="Z378" s="1"/>
      <c r="AA378"/>
      <c r="AB378"/>
      <c r="AC378"/>
      <c r="AD378" s="115"/>
      <c r="AE378" s="115"/>
      <c r="AF378" s="1"/>
      <c r="AG378" s="2"/>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c r="BY378" s="126"/>
      <c r="BZ378" s="126"/>
      <c r="CA378" s="126"/>
      <c r="CB378" s="126"/>
      <c r="CC378" s="126"/>
      <c r="CD378" s="126"/>
      <c r="CE378" s="126"/>
      <c r="CF378" s="126"/>
      <c r="CG378" s="126"/>
      <c r="CH378" s="126"/>
      <c r="CI378" s="126"/>
      <c r="CJ378" s="126"/>
      <c r="CK378" s="126"/>
      <c r="CL378" s="126"/>
      <c r="CM378" s="126"/>
      <c r="CN378" s="126"/>
      <c r="CO378" s="126"/>
      <c r="CP378" s="126"/>
      <c r="CQ378" s="126"/>
      <c r="CR378" s="126"/>
      <c r="CS378" s="126"/>
      <c r="CT378" s="126"/>
      <c r="CU378" s="126"/>
      <c r="CV378" s="126"/>
      <c r="CW378" s="126"/>
      <c r="CX378" s="126"/>
      <c r="CY378" s="126"/>
      <c r="CZ378" s="126"/>
      <c r="DA378" s="126"/>
      <c r="DB378" s="126"/>
      <c r="DC378" s="126"/>
      <c r="DD378" s="126"/>
      <c r="DE378" s="126"/>
      <c r="DF378" s="126"/>
    </row>
    <row r="379" spans="1:110" s="24" customFormat="1" x14ac:dyDescent="0.25">
      <c r="A379" s="987" t="s">
        <v>481</v>
      </c>
      <c r="B379" s="987"/>
      <c r="C379" s="987"/>
      <c r="D379" s="987"/>
      <c r="E379" s="987"/>
      <c r="F379" s="987"/>
      <c r="G379" s="987"/>
      <c r="H379" s="987"/>
      <c r="I379" s="987"/>
      <c r="J379" s="987"/>
      <c r="K379" s="987"/>
      <c r="L379" s="987"/>
      <c r="M379" s="987"/>
      <c r="N379" s="987"/>
      <c r="O379" s="987"/>
      <c r="P379" s="987"/>
      <c r="Q379" s="987"/>
      <c r="R379" s="987"/>
      <c r="S379" s="987"/>
      <c r="T379" s="987"/>
      <c r="U379" s="987"/>
      <c r="V379" s="987"/>
      <c r="W379" s="2"/>
      <c r="X379" s="2"/>
      <c r="Y379" s="2"/>
      <c r="Z379" s="1"/>
      <c r="AA379"/>
      <c r="AB379"/>
      <c r="AC379"/>
      <c r="AD379" s="115"/>
      <c r="AE379" s="115"/>
      <c r="AF379" s="1"/>
      <c r="AG379" s="2"/>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c r="BY379" s="126"/>
      <c r="BZ379" s="126"/>
      <c r="CA379" s="126"/>
      <c r="CB379" s="126"/>
      <c r="CC379" s="126"/>
      <c r="CD379" s="126"/>
      <c r="CE379" s="126"/>
      <c r="CF379" s="126"/>
      <c r="CG379" s="126"/>
      <c r="CH379" s="126"/>
      <c r="CI379" s="126"/>
      <c r="CJ379" s="126"/>
      <c r="CK379" s="126"/>
      <c r="CL379" s="126"/>
      <c r="CM379" s="126"/>
      <c r="CN379" s="126"/>
      <c r="CO379" s="126"/>
      <c r="CP379" s="126"/>
      <c r="CQ379" s="126"/>
      <c r="CR379" s="126"/>
      <c r="CS379" s="126"/>
      <c r="CT379" s="126"/>
      <c r="CU379" s="126"/>
      <c r="CV379" s="126"/>
      <c r="CW379" s="126"/>
      <c r="CX379" s="126"/>
      <c r="CY379" s="126"/>
      <c r="CZ379" s="126"/>
      <c r="DA379" s="126"/>
      <c r="DB379" s="126"/>
      <c r="DC379" s="126"/>
      <c r="DD379" s="126"/>
      <c r="DE379" s="126"/>
      <c r="DF379" s="126"/>
    </row>
    <row r="380" spans="1:110" s="24" customFormat="1" x14ac:dyDescent="0.25">
      <c r="A380" s="116" t="s">
        <v>482</v>
      </c>
      <c r="B380" s="988" t="s">
        <v>1104</v>
      </c>
      <c r="C380" s="988"/>
      <c r="D380" s="988"/>
      <c r="E380" s="988"/>
      <c r="F380" s="988"/>
      <c r="G380" s="988"/>
      <c r="H380" s="988"/>
      <c r="I380" s="988"/>
      <c r="J380" s="988"/>
      <c r="K380" s="988"/>
      <c r="L380" s="988"/>
      <c r="M380" s="988"/>
      <c r="N380" s="988"/>
      <c r="O380" s="988"/>
      <c r="P380" s="988"/>
      <c r="Q380" s="988"/>
      <c r="R380" s="988"/>
      <c r="S380" s="988"/>
      <c r="T380" s="988"/>
      <c r="U380" s="988"/>
      <c r="V380" s="988"/>
      <c r="W380" s="2"/>
      <c r="X380" s="2"/>
      <c r="Y380" s="2"/>
      <c r="Z380" s="1"/>
      <c r="AA380"/>
      <c r="AB380"/>
      <c r="AC380"/>
      <c r="AD380" s="115"/>
      <c r="AE380" s="115"/>
      <c r="AF380" s="1"/>
      <c r="AG380" s="2"/>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c r="BY380" s="126"/>
      <c r="BZ380" s="126"/>
      <c r="CA380" s="126"/>
      <c r="CB380" s="126"/>
      <c r="CC380" s="126"/>
      <c r="CD380" s="126"/>
      <c r="CE380" s="126"/>
      <c r="CF380" s="126"/>
      <c r="CG380" s="126"/>
      <c r="CH380" s="126"/>
      <c r="CI380" s="126"/>
      <c r="CJ380" s="126"/>
      <c r="CK380" s="126"/>
      <c r="CL380" s="126"/>
      <c r="CM380" s="126"/>
      <c r="CN380" s="126"/>
      <c r="CO380" s="126"/>
      <c r="CP380" s="126"/>
      <c r="CQ380" s="126"/>
      <c r="CR380" s="126"/>
      <c r="CS380" s="126"/>
      <c r="CT380" s="126"/>
      <c r="CU380" s="126"/>
      <c r="CV380" s="126"/>
      <c r="CW380" s="126"/>
      <c r="CX380" s="126"/>
      <c r="CY380" s="126"/>
      <c r="CZ380" s="126"/>
      <c r="DA380" s="126"/>
      <c r="DB380" s="126"/>
      <c r="DC380" s="126"/>
      <c r="DD380" s="126"/>
      <c r="DE380" s="126"/>
      <c r="DF380" s="126"/>
    </row>
    <row r="381" spans="1:110" s="24" customFormat="1" x14ac:dyDescent="0.25">
      <c r="A381" s="116" t="s">
        <v>483</v>
      </c>
      <c r="B381" s="988" t="s">
        <v>484</v>
      </c>
      <c r="C381" s="988"/>
      <c r="D381" s="988"/>
      <c r="E381" s="988"/>
      <c r="F381" s="988"/>
      <c r="G381" s="988"/>
      <c r="H381" s="988"/>
      <c r="I381" s="988"/>
      <c r="J381" s="988"/>
      <c r="K381" s="988"/>
      <c r="L381" s="988"/>
      <c r="M381" s="988"/>
      <c r="N381" s="988"/>
      <c r="O381" s="988"/>
      <c r="P381" s="988"/>
      <c r="Q381" s="988"/>
      <c r="R381" s="988"/>
      <c r="S381" s="988"/>
      <c r="T381" s="988"/>
      <c r="U381" s="988"/>
      <c r="V381" s="988"/>
      <c r="W381" s="2"/>
      <c r="X381" s="2"/>
      <c r="Y381" s="2"/>
      <c r="Z381" s="1"/>
      <c r="AA381"/>
      <c r="AB381"/>
      <c r="AC381"/>
      <c r="AD381" s="115"/>
      <c r="AE381" s="115"/>
      <c r="AF381" s="1"/>
      <c r="AG381" s="2"/>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c r="BY381" s="126"/>
      <c r="BZ381" s="126"/>
      <c r="CA381" s="126"/>
      <c r="CB381" s="126"/>
      <c r="CC381" s="126"/>
      <c r="CD381" s="126"/>
      <c r="CE381" s="126"/>
      <c r="CF381" s="126"/>
      <c r="CG381" s="126"/>
      <c r="CH381" s="126"/>
      <c r="CI381" s="126"/>
      <c r="CJ381" s="126"/>
      <c r="CK381" s="126"/>
      <c r="CL381" s="126"/>
      <c r="CM381" s="126"/>
      <c r="CN381" s="126"/>
      <c r="CO381" s="126"/>
      <c r="CP381" s="126"/>
      <c r="CQ381" s="126"/>
      <c r="CR381" s="126"/>
      <c r="CS381" s="126"/>
      <c r="CT381" s="126"/>
      <c r="CU381" s="126"/>
      <c r="CV381" s="126"/>
      <c r="CW381" s="126"/>
      <c r="CX381" s="126"/>
      <c r="CY381" s="126"/>
      <c r="CZ381" s="126"/>
      <c r="DA381" s="126"/>
      <c r="DB381" s="126"/>
      <c r="DC381" s="126"/>
      <c r="DD381" s="126"/>
      <c r="DE381" s="126"/>
      <c r="DF381" s="126"/>
    </row>
    <row r="382" spans="1:110" s="24" customFormat="1" x14ac:dyDescent="0.25">
      <c r="A382" s="116" t="s">
        <v>485</v>
      </c>
      <c r="B382" s="988" t="s">
        <v>486</v>
      </c>
      <c r="C382" s="988"/>
      <c r="D382" s="988"/>
      <c r="E382" s="988"/>
      <c r="F382" s="988"/>
      <c r="G382" s="988"/>
      <c r="H382" s="988"/>
      <c r="I382" s="988"/>
      <c r="J382" s="988"/>
      <c r="K382" s="988"/>
      <c r="L382" s="988"/>
      <c r="M382" s="988"/>
      <c r="N382" s="988"/>
      <c r="O382" s="988"/>
      <c r="P382" s="988"/>
      <c r="Q382" s="988"/>
      <c r="R382" s="988"/>
      <c r="S382" s="988"/>
      <c r="T382" s="988"/>
      <c r="U382" s="988"/>
      <c r="V382" s="988"/>
      <c r="W382" s="2"/>
      <c r="X382" s="2"/>
      <c r="Y382" s="2"/>
      <c r="Z382" s="1"/>
      <c r="AA382"/>
      <c r="AB382"/>
      <c r="AC382"/>
      <c r="AD382" s="115"/>
      <c r="AE382" s="115"/>
      <c r="AF382" s="1"/>
      <c r="AG382" s="2"/>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c r="BY382" s="126"/>
      <c r="BZ382" s="126"/>
      <c r="CA382" s="126"/>
      <c r="CB382" s="126"/>
      <c r="CC382" s="126"/>
      <c r="CD382" s="126"/>
      <c r="CE382" s="126"/>
      <c r="CF382" s="126"/>
      <c r="CG382" s="126"/>
      <c r="CH382" s="126"/>
      <c r="CI382" s="126"/>
      <c r="CJ382" s="126"/>
      <c r="CK382" s="126"/>
      <c r="CL382" s="126"/>
      <c r="CM382" s="126"/>
      <c r="CN382" s="126"/>
      <c r="CO382" s="126"/>
      <c r="CP382" s="126"/>
      <c r="CQ382" s="126"/>
      <c r="CR382" s="126"/>
      <c r="CS382" s="126"/>
      <c r="CT382" s="126"/>
      <c r="CU382" s="126"/>
      <c r="CV382" s="126"/>
      <c r="CW382" s="126"/>
      <c r="CX382" s="126"/>
      <c r="CY382" s="126"/>
      <c r="CZ382" s="126"/>
      <c r="DA382" s="126"/>
      <c r="DB382" s="126"/>
      <c r="DC382" s="126"/>
      <c r="DD382" s="126"/>
      <c r="DE382" s="126"/>
      <c r="DF382" s="126"/>
    </row>
    <row r="383" spans="1:110" s="24" customFormat="1" x14ac:dyDescent="0.25">
      <c r="A383" s="116" t="s">
        <v>487</v>
      </c>
      <c r="B383" s="988" t="s">
        <v>488</v>
      </c>
      <c r="C383" s="988"/>
      <c r="D383" s="988"/>
      <c r="E383" s="988"/>
      <c r="F383" s="988"/>
      <c r="G383" s="988"/>
      <c r="H383" s="988"/>
      <c r="I383" s="988"/>
      <c r="J383" s="988"/>
      <c r="K383" s="988"/>
      <c r="L383" s="988"/>
      <c r="M383" s="988"/>
      <c r="N383" s="988"/>
      <c r="O383" s="988"/>
      <c r="P383" s="988"/>
      <c r="Q383" s="988"/>
      <c r="R383" s="988"/>
      <c r="S383" s="988"/>
      <c r="T383" s="988"/>
      <c r="U383" s="988"/>
      <c r="V383" s="988"/>
      <c r="W383" s="2"/>
      <c r="X383" s="2"/>
      <c r="Y383" s="2"/>
      <c r="Z383" s="1"/>
      <c r="AA383"/>
      <c r="AB383"/>
      <c r="AC383"/>
      <c r="AD383" s="115"/>
      <c r="AE383" s="115"/>
      <c r="AF383" s="1"/>
      <c r="AG383" s="2"/>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c r="BY383" s="126"/>
      <c r="BZ383" s="126"/>
      <c r="CA383" s="126"/>
      <c r="CB383" s="126"/>
      <c r="CC383" s="126"/>
      <c r="CD383" s="126"/>
      <c r="CE383" s="126"/>
      <c r="CF383" s="126"/>
      <c r="CG383" s="126"/>
      <c r="CH383" s="126"/>
      <c r="CI383" s="126"/>
      <c r="CJ383" s="126"/>
      <c r="CK383" s="126"/>
      <c r="CL383" s="126"/>
      <c r="CM383" s="126"/>
      <c r="CN383" s="126"/>
      <c r="CO383" s="126"/>
      <c r="CP383" s="126"/>
      <c r="CQ383" s="126"/>
      <c r="CR383" s="126"/>
      <c r="CS383" s="126"/>
      <c r="CT383" s="126"/>
      <c r="CU383" s="126"/>
      <c r="CV383" s="126"/>
      <c r="CW383" s="126"/>
      <c r="CX383" s="126"/>
      <c r="CY383" s="126"/>
      <c r="CZ383" s="126"/>
      <c r="DA383" s="126"/>
      <c r="DB383" s="126"/>
      <c r="DC383" s="126"/>
      <c r="DD383" s="126"/>
      <c r="DE383" s="126"/>
      <c r="DF383" s="126"/>
    </row>
    <row r="384" spans="1:110" s="24" customFormat="1" x14ac:dyDescent="0.25">
      <c r="A384" s="116" t="s">
        <v>489</v>
      </c>
      <c r="B384" s="988" t="s">
        <v>490</v>
      </c>
      <c r="C384" s="988"/>
      <c r="D384" s="988"/>
      <c r="E384" s="988"/>
      <c r="F384" s="988"/>
      <c r="G384" s="988"/>
      <c r="H384" s="988"/>
      <c r="I384" s="988"/>
      <c r="J384" s="988"/>
      <c r="K384" s="988"/>
      <c r="L384" s="988"/>
      <c r="M384" s="988"/>
      <c r="N384" s="988"/>
      <c r="O384" s="988"/>
      <c r="P384" s="988"/>
      <c r="Q384" s="988"/>
      <c r="R384" s="988"/>
      <c r="S384" s="988"/>
      <c r="T384" s="988"/>
      <c r="U384" s="988"/>
      <c r="V384" s="988"/>
      <c r="W384" s="2"/>
      <c r="X384" s="2"/>
      <c r="Y384" s="2"/>
      <c r="Z384" s="1"/>
      <c r="AA384"/>
      <c r="AB384"/>
      <c r="AC384"/>
      <c r="AD384" s="115"/>
      <c r="AE384" s="115"/>
      <c r="AF384" s="1"/>
      <c r="AG384" s="2"/>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c r="BY384" s="126"/>
      <c r="BZ384" s="126"/>
      <c r="CA384" s="126"/>
      <c r="CB384" s="126"/>
      <c r="CC384" s="126"/>
      <c r="CD384" s="126"/>
      <c r="CE384" s="126"/>
      <c r="CF384" s="126"/>
      <c r="CG384" s="126"/>
      <c r="CH384" s="126"/>
      <c r="CI384" s="126"/>
      <c r="CJ384" s="126"/>
      <c r="CK384" s="126"/>
      <c r="CL384" s="126"/>
      <c r="CM384" s="126"/>
      <c r="CN384" s="126"/>
      <c r="CO384" s="126"/>
      <c r="CP384" s="126"/>
      <c r="CQ384" s="126"/>
      <c r="CR384" s="126"/>
      <c r="CS384" s="126"/>
      <c r="CT384" s="126"/>
      <c r="CU384" s="126"/>
      <c r="CV384" s="126"/>
      <c r="CW384" s="126"/>
      <c r="CX384" s="126"/>
      <c r="CY384" s="126"/>
      <c r="CZ384" s="126"/>
      <c r="DA384" s="126"/>
      <c r="DB384" s="126"/>
      <c r="DC384" s="126"/>
      <c r="DD384" s="126"/>
      <c r="DE384" s="126"/>
      <c r="DF384" s="126"/>
    </row>
    <row r="385" spans="1:110" s="24" customFormat="1" x14ac:dyDescent="0.25">
      <c r="A385" s="116" t="s">
        <v>491</v>
      </c>
      <c r="B385" s="988" t="s">
        <v>492</v>
      </c>
      <c r="C385" s="988"/>
      <c r="D385" s="988"/>
      <c r="E385" s="988"/>
      <c r="F385" s="988"/>
      <c r="G385" s="988"/>
      <c r="H385" s="988"/>
      <c r="I385" s="988"/>
      <c r="J385" s="988"/>
      <c r="K385" s="988"/>
      <c r="L385" s="988"/>
      <c r="M385" s="988"/>
      <c r="N385" s="988"/>
      <c r="O385" s="988"/>
      <c r="P385" s="988"/>
      <c r="Q385" s="988"/>
      <c r="R385" s="988"/>
      <c r="S385" s="988"/>
      <c r="T385" s="988"/>
      <c r="U385" s="988"/>
      <c r="V385" s="988"/>
      <c r="W385" s="2"/>
      <c r="X385" s="2"/>
      <c r="Y385" s="2"/>
      <c r="Z385" s="1"/>
      <c r="AA385"/>
      <c r="AB385"/>
      <c r="AC385"/>
      <c r="AD385" s="115"/>
      <c r="AE385" s="115"/>
      <c r="AF385" s="1"/>
      <c r="AG385" s="2"/>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c r="BY385" s="126"/>
      <c r="BZ385" s="126"/>
      <c r="CA385" s="126"/>
      <c r="CB385" s="126"/>
      <c r="CC385" s="126"/>
      <c r="CD385" s="126"/>
      <c r="CE385" s="126"/>
      <c r="CF385" s="126"/>
      <c r="CG385" s="126"/>
      <c r="CH385" s="126"/>
      <c r="CI385" s="126"/>
      <c r="CJ385" s="126"/>
      <c r="CK385" s="126"/>
      <c r="CL385" s="126"/>
      <c r="CM385" s="126"/>
      <c r="CN385" s="126"/>
      <c r="CO385" s="126"/>
      <c r="CP385" s="126"/>
      <c r="CQ385" s="126"/>
      <c r="CR385" s="126"/>
      <c r="CS385" s="126"/>
      <c r="CT385" s="126"/>
      <c r="CU385" s="126"/>
      <c r="CV385" s="126"/>
      <c r="CW385" s="126"/>
      <c r="CX385" s="126"/>
      <c r="CY385" s="126"/>
      <c r="CZ385" s="126"/>
      <c r="DA385" s="126"/>
      <c r="DB385" s="126"/>
      <c r="DC385" s="126"/>
      <c r="DD385" s="126"/>
      <c r="DE385" s="126"/>
      <c r="DF385" s="126"/>
    </row>
    <row r="386" spans="1:110" s="24" customFormat="1" x14ac:dyDescent="0.25">
      <c r="A386" s="116" t="s">
        <v>493</v>
      </c>
      <c r="B386" s="988" t="s">
        <v>494</v>
      </c>
      <c r="C386" s="988"/>
      <c r="D386" s="988"/>
      <c r="E386" s="988"/>
      <c r="F386" s="988"/>
      <c r="G386" s="988"/>
      <c r="H386" s="988"/>
      <c r="I386" s="988"/>
      <c r="J386" s="988"/>
      <c r="K386" s="988"/>
      <c r="L386" s="988"/>
      <c r="M386" s="988"/>
      <c r="N386" s="988"/>
      <c r="O386" s="988"/>
      <c r="P386" s="988"/>
      <c r="Q386" s="988"/>
      <c r="R386" s="988"/>
      <c r="S386" s="988"/>
      <c r="T386" s="988"/>
      <c r="U386" s="988"/>
      <c r="V386" s="988"/>
      <c r="W386" s="2"/>
      <c r="X386" s="2"/>
      <c r="Y386" s="2"/>
      <c r="Z386" s="1"/>
      <c r="AA386"/>
      <c r="AB386"/>
      <c r="AC386"/>
      <c r="AD386" s="115"/>
      <c r="AE386" s="115"/>
      <c r="AF386" s="1"/>
      <c r="AG386" s="2"/>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c r="BY386" s="126"/>
      <c r="BZ386" s="126"/>
      <c r="CA386" s="126"/>
      <c r="CB386" s="126"/>
      <c r="CC386" s="126"/>
      <c r="CD386" s="126"/>
      <c r="CE386" s="126"/>
      <c r="CF386" s="126"/>
      <c r="CG386" s="126"/>
      <c r="CH386" s="126"/>
      <c r="CI386" s="126"/>
      <c r="CJ386" s="126"/>
      <c r="CK386" s="126"/>
      <c r="CL386" s="126"/>
      <c r="CM386" s="126"/>
      <c r="CN386" s="126"/>
      <c r="CO386" s="126"/>
      <c r="CP386" s="126"/>
      <c r="CQ386" s="126"/>
      <c r="CR386" s="126"/>
      <c r="CS386" s="126"/>
      <c r="CT386" s="126"/>
      <c r="CU386" s="126"/>
      <c r="CV386" s="126"/>
      <c r="CW386" s="126"/>
      <c r="CX386" s="126"/>
      <c r="CY386" s="126"/>
      <c r="CZ386" s="126"/>
      <c r="DA386" s="126"/>
      <c r="DB386" s="126"/>
      <c r="DC386" s="126"/>
      <c r="DD386" s="126"/>
      <c r="DE386" s="126"/>
      <c r="DF386" s="126"/>
    </row>
    <row r="387" spans="1:110" s="24" customFormat="1" x14ac:dyDescent="0.25">
      <c r="A387" s="116" t="s">
        <v>495</v>
      </c>
      <c r="B387" s="988" t="s">
        <v>496</v>
      </c>
      <c r="C387" s="988"/>
      <c r="D387" s="988"/>
      <c r="E387" s="988"/>
      <c r="F387" s="988"/>
      <c r="G387" s="988"/>
      <c r="H387" s="988"/>
      <c r="I387" s="988"/>
      <c r="J387" s="988"/>
      <c r="K387" s="988"/>
      <c r="L387" s="988"/>
      <c r="M387" s="988"/>
      <c r="N387" s="988"/>
      <c r="O387" s="988"/>
      <c r="P387" s="988"/>
      <c r="Q387" s="988"/>
      <c r="R387" s="988"/>
      <c r="S387" s="988"/>
      <c r="T387" s="988"/>
      <c r="U387" s="988"/>
      <c r="V387" s="988"/>
      <c r="W387" s="2"/>
      <c r="X387" s="2"/>
      <c r="Y387" s="2"/>
      <c r="Z387" s="1"/>
      <c r="AA387"/>
      <c r="AB387"/>
      <c r="AC387"/>
      <c r="AD387" s="115"/>
      <c r="AE387" s="115"/>
      <c r="AF387" s="1"/>
      <c r="AG387" s="2"/>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c r="BY387" s="126"/>
      <c r="BZ387" s="126"/>
      <c r="CA387" s="126"/>
      <c r="CB387" s="126"/>
      <c r="CC387" s="126"/>
      <c r="CD387" s="126"/>
      <c r="CE387" s="126"/>
      <c r="CF387" s="126"/>
      <c r="CG387" s="126"/>
      <c r="CH387" s="126"/>
      <c r="CI387" s="126"/>
      <c r="CJ387" s="126"/>
      <c r="CK387" s="126"/>
      <c r="CL387" s="126"/>
      <c r="CM387" s="126"/>
      <c r="CN387" s="126"/>
      <c r="CO387" s="126"/>
      <c r="CP387" s="126"/>
      <c r="CQ387" s="126"/>
      <c r="CR387" s="126"/>
      <c r="CS387" s="126"/>
      <c r="CT387" s="126"/>
      <c r="CU387" s="126"/>
      <c r="CV387" s="126"/>
      <c r="CW387" s="126"/>
      <c r="CX387" s="126"/>
      <c r="CY387" s="126"/>
      <c r="CZ387" s="126"/>
      <c r="DA387" s="126"/>
      <c r="DB387" s="126"/>
      <c r="DC387" s="126"/>
      <c r="DD387" s="126"/>
      <c r="DE387" s="126"/>
      <c r="DF387" s="126"/>
    </row>
    <row r="388" spans="1:110" s="24" customFormat="1" x14ac:dyDescent="0.25">
      <c r="A388" s="116" t="s">
        <v>497</v>
      </c>
      <c r="B388" s="988" t="s">
        <v>498</v>
      </c>
      <c r="C388" s="988"/>
      <c r="D388" s="988"/>
      <c r="E388" s="988"/>
      <c r="F388" s="988"/>
      <c r="G388" s="988"/>
      <c r="H388" s="988"/>
      <c r="I388" s="988"/>
      <c r="J388" s="988"/>
      <c r="K388" s="988"/>
      <c r="L388" s="988"/>
      <c r="M388" s="988"/>
      <c r="N388" s="988"/>
      <c r="O388" s="988"/>
      <c r="P388" s="988"/>
      <c r="Q388" s="988"/>
      <c r="R388" s="988"/>
      <c r="S388" s="988"/>
      <c r="T388" s="988"/>
      <c r="U388" s="988"/>
      <c r="V388" s="988"/>
      <c r="W388" s="1"/>
      <c r="X388" s="1"/>
      <c r="Y388" s="1"/>
      <c r="Z388"/>
      <c r="AA388" s="2"/>
      <c r="AB388" s="2"/>
      <c r="AC388" s="1"/>
      <c r="AD388" s="115"/>
      <c r="AE388" s="115"/>
      <c r="AF388" s="1"/>
      <c r="AG388" s="2"/>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c r="BY388" s="126"/>
      <c r="BZ388" s="126"/>
      <c r="CA388" s="126"/>
      <c r="CB388" s="126"/>
      <c r="CC388" s="126"/>
      <c r="CD388" s="126"/>
      <c r="CE388" s="126"/>
      <c r="CF388" s="126"/>
      <c r="CG388" s="126"/>
      <c r="CH388" s="126"/>
      <c r="CI388" s="126"/>
      <c r="CJ388" s="126"/>
      <c r="CK388" s="126"/>
      <c r="CL388" s="126"/>
      <c r="CM388" s="126"/>
      <c r="CN388" s="126"/>
      <c r="CO388" s="126"/>
      <c r="CP388" s="126"/>
      <c r="CQ388" s="126"/>
      <c r="CR388" s="126"/>
      <c r="CS388" s="126"/>
      <c r="CT388" s="126"/>
      <c r="CU388" s="126"/>
      <c r="CV388" s="126"/>
      <c r="CW388" s="126"/>
      <c r="CX388" s="126"/>
      <c r="CY388" s="126"/>
      <c r="CZ388" s="126"/>
      <c r="DA388" s="126"/>
      <c r="DB388" s="126"/>
      <c r="DC388" s="126"/>
      <c r="DD388" s="126"/>
      <c r="DE388" s="126"/>
      <c r="DF388" s="126"/>
    </row>
    <row r="389" spans="1:110" s="3" customFormat="1" x14ac:dyDescent="0.25">
      <c r="A389" s="116" t="s">
        <v>499</v>
      </c>
      <c r="B389" s="988" t="s">
        <v>1925</v>
      </c>
      <c r="C389" s="988"/>
      <c r="D389" s="988"/>
      <c r="E389" s="988"/>
      <c r="F389" s="988"/>
      <c r="G389" s="988"/>
      <c r="H389" s="988"/>
      <c r="I389" s="988"/>
      <c r="J389" s="988"/>
      <c r="K389" s="988"/>
      <c r="L389" s="988"/>
      <c r="M389" s="988"/>
      <c r="N389" s="988"/>
      <c r="O389" s="988"/>
      <c r="P389" s="988"/>
      <c r="Q389" s="988"/>
      <c r="R389" s="988"/>
      <c r="S389" s="988"/>
      <c r="T389" s="988"/>
      <c r="U389" s="988"/>
      <c r="V389" s="988"/>
      <c r="W389" s="1"/>
      <c r="X389" s="1"/>
      <c r="Y389" s="1"/>
      <c r="AA389" s="2"/>
      <c r="AB389" s="2"/>
      <c r="AC389" s="1"/>
      <c r="AD389" s="115"/>
      <c r="AE389" s="115"/>
      <c r="AF389" s="1"/>
      <c r="AG389" s="2"/>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c r="BT389" s="114"/>
      <c r="BU389" s="114"/>
      <c r="BV389" s="114"/>
      <c r="BW389" s="114"/>
      <c r="BX389" s="114"/>
      <c r="BY389" s="114"/>
      <c r="BZ389" s="114"/>
      <c r="CA389" s="114"/>
      <c r="CB389" s="114"/>
      <c r="CC389" s="114"/>
      <c r="CD389" s="114"/>
      <c r="CE389" s="114"/>
      <c r="CF389" s="114"/>
      <c r="CG389" s="114"/>
      <c r="CH389" s="114"/>
      <c r="CI389" s="114"/>
      <c r="CJ389" s="114"/>
      <c r="CK389" s="114"/>
      <c r="CL389" s="114"/>
      <c r="CM389" s="114"/>
      <c r="CN389" s="114"/>
      <c r="CO389" s="114"/>
      <c r="CP389" s="114"/>
      <c r="CQ389" s="114"/>
      <c r="CR389" s="114"/>
      <c r="CS389" s="114"/>
      <c r="CT389" s="114"/>
      <c r="CU389" s="114"/>
      <c r="CV389" s="114"/>
      <c r="CW389" s="114"/>
      <c r="CX389" s="114"/>
      <c r="CY389" s="114"/>
      <c r="CZ389" s="114"/>
      <c r="DA389" s="114"/>
      <c r="DB389" s="114"/>
      <c r="DC389" s="114"/>
      <c r="DD389" s="114"/>
      <c r="DE389" s="114"/>
      <c r="DF389" s="114"/>
    </row>
    <row r="392" spans="1:110" x14ac:dyDescent="0.25">
      <c r="D392" s="113" t="s">
        <v>40</v>
      </c>
    </row>
  </sheetData>
  <sheetProtection selectLockedCells="1" selectUnlockedCells="1"/>
  <autoFilter ref="A12:AG375"/>
  <sortState ref="A13:AG314">
    <sortCondition ref="A13"/>
  </sortState>
  <mergeCells count="14">
    <mergeCell ref="B388:V388"/>
    <mergeCell ref="B389:V389"/>
    <mergeCell ref="B381:V381"/>
    <mergeCell ref="B382:V382"/>
    <mergeCell ref="B383:V383"/>
    <mergeCell ref="B384:V384"/>
    <mergeCell ref="B385:V385"/>
    <mergeCell ref="B386:V386"/>
    <mergeCell ref="B387:V387"/>
    <mergeCell ref="A7:S7"/>
    <mergeCell ref="A8:H8"/>
    <mergeCell ref="J8:S8"/>
    <mergeCell ref="A379:V379"/>
    <mergeCell ref="B380:V380"/>
  </mergeCells>
  <phoneticPr fontId="1" type="noConversion"/>
  <printOptions horizontalCentered="1"/>
  <pageMargins left="0.39374999999999999" right="0.39374999999999999" top="0.78749999999999998" bottom="0.39374999999999999" header="0.51180555555555551" footer="0.51180555555555551"/>
  <pageSetup paperSize="8" scale="45" firstPageNumber="0" fitToHeight="0" orientation="landscape" horizontalDpi="300" verticalDpi="300"/>
  <headerFooter>
    <oddHeader>&amp;LSFCG X-Band Database&amp;C&amp;F&amp;R&amp;P/&amp;N</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31"/>
  <sheetViews>
    <sheetView workbookViewId="0">
      <pane xSplit="5" ySplit="11" topLeftCell="F332" activePane="bottomRight" state="frozen"/>
      <selection pane="topRight" activeCell="F1" sqref="F1"/>
      <selection pane="bottomLeft" activeCell="A12" sqref="A12"/>
      <selection pane="bottomRight" activeCell="I147" sqref="I147"/>
    </sheetView>
  </sheetViews>
  <sheetFormatPr defaultColWidth="11.44140625" defaultRowHeight="11.4" outlineLevelCol="1" x14ac:dyDescent="0.2"/>
  <cols>
    <col min="1" max="1" width="10.109375" style="468" customWidth="1"/>
    <col min="2" max="2" width="10.44140625" style="369" customWidth="1"/>
    <col min="3" max="3" width="22" style="456" customWidth="1"/>
    <col min="4" max="4" width="13.6640625" style="456" customWidth="1"/>
    <col min="5" max="5" width="19.33203125" style="456" customWidth="1"/>
    <col min="6" max="6" width="11.44140625" style="504"/>
    <col min="7" max="7" width="10.44140625" style="504" customWidth="1"/>
    <col min="8" max="8" width="9" style="505" customWidth="1" outlineLevel="1"/>
    <col min="9" max="9" width="8.88671875" style="504" customWidth="1" outlineLevel="1"/>
    <col min="10" max="10" width="8.6640625" style="504" customWidth="1" outlineLevel="1"/>
    <col min="11" max="11" width="8.109375" style="504" customWidth="1" outlineLevel="1"/>
    <col min="12" max="12" width="10.109375" style="504" customWidth="1" outlineLevel="1"/>
    <col min="13" max="13" width="10" style="504" customWidth="1" outlineLevel="1"/>
    <col min="14" max="14" width="7.33203125" style="504" customWidth="1" outlineLevel="1"/>
    <col min="15" max="15" width="8.44140625" style="504" customWidth="1" outlineLevel="1"/>
    <col min="16" max="16" width="8.44140625" style="504" customWidth="1"/>
    <col min="17" max="17" width="20" style="457" customWidth="1"/>
    <col min="18" max="18" width="33.33203125" style="457" customWidth="1"/>
    <col min="19" max="19" width="27.33203125" style="457" customWidth="1"/>
    <col min="20" max="16384" width="11.44140625" style="369"/>
  </cols>
  <sheetData>
    <row r="1" spans="1:19" ht="21" customHeight="1" x14ac:dyDescent="0.4">
      <c r="A1" s="527" t="s">
        <v>911</v>
      </c>
    </row>
    <row r="2" spans="1:19" ht="18.899999999999999" customHeight="1" x14ac:dyDescent="0.35">
      <c r="A2" s="528" t="s">
        <v>912</v>
      </c>
      <c r="C2" s="458">
        <v>42206</v>
      </c>
      <c r="D2" s="459"/>
      <c r="J2" s="517"/>
      <c r="L2" s="469"/>
    </row>
    <row r="3" spans="1:19" ht="18.899999999999999" customHeight="1" x14ac:dyDescent="0.3">
      <c r="A3" s="560" t="s">
        <v>1892</v>
      </c>
      <c r="B3" s="561"/>
      <c r="C3" s="560">
        <f>COUNTA(C12:C317)</f>
        <v>306</v>
      </c>
      <c r="D3" s="460"/>
      <c r="J3" s="517"/>
      <c r="L3" s="469"/>
    </row>
    <row r="4" spans="1:19" ht="18.899999999999999" customHeight="1" x14ac:dyDescent="0.25">
      <c r="A4" s="460"/>
      <c r="B4" s="460"/>
      <c r="C4" s="460"/>
      <c r="D4" s="460"/>
      <c r="J4" s="517"/>
      <c r="L4" s="469"/>
    </row>
    <row r="5" spans="1:19" ht="18.899999999999999" customHeight="1" x14ac:dyDescent="0.25">
      <c r="A5" s="557" t="s">
        <v>1997</v>
      </c>
      <c r="B5" s="90" t="s">
        <v>1998</v>
      </c>
      <c r="C5" s="460"/>
      <c r="D5" s="461"/>
    </row>
    <row r="6" spans="1:19" ht="18.899999999999999" customHeight="1" x14ac:dyDescent="0.25">
      <c r="A6" s="516"/>
      <c r="B6" s="91" t="s">
        <v>1999</v>
      </c>
      <c r="C6" s="460"/>
      <c r="D6" s="462"/>
      <c r="P6" s="529"/>
    </row>
    <row r="7" spans="1:19" ht="18.899999999999999" customHeight="1" x14ac:dyDescent="0.25">
      <c r="A7" s="516"/>
      <c r="B7" s="472" t="s">
        <v>2000</v>
      </c>
      <c r="D7" s="461"/>
      <c r="P7" s="529"/>
    </row>
    <row r="8" spans="1:19" ht="18.899999999999999" customHeight="1" x14ac:dyDescent="0.25">
      <c r="A8" s="529"/>
      <c r="D8" s="462"/>
    </row>
    <row r="9" spans="1:19" s="457" customFormat="1" ht="18.899999999999999" customHeight="1" thickBot="1" x14ac:dyDescent="0.25">
      <c r="A9" s="470"/>
      <c r="F9" s="531"/>
      <c r="G9" s="532" t="s">
        <v>1754</v>
      </c>
      <c r="H9" s="533"/>
      <c r="I9" s="506"/>
      <c r="J9" s="506"/>
      <c r="K9" s="506"/>
      <c r="L9" s="506"/>
      <c r="M9" s="506"/>
      <c r="N9" s="506"/>
      <c r="O9" s="506"/>
      <c r="P9" s="506"/>
    </row>
    <row r="10" spans="1:19" s="463" customFormat="1" ht="47.1" customHeight="1" x14ac:dyDescent="0.25">
      <c r="A10" s="534" t="s">
        <v>500</v>
      </c>
      <c r="B10" s="558" t="s">
        <v>511</v>
      </c>
      <c r="C10" s="535" t="s">
        <v>501</v>
      </c>
      <c r="D10" s="535" t="s">
        <v>1177</v>
      </c>
      <c r="E10" s="535" t="s">
        <v>1753</v>
      </c>
      <c r="F10" s="536" t="s">
        <v>502</v>
      </c>
      <c r="G10" s="536" t="s">
        <v>503</v>
      </c>
      <c r="H10" s="537" t="s">
        <v>504</v>
      </c>
      <c r="I10" s="538" t="s">
        <v>505</v>
      </c>
      <c r="J10" s="538" t="s">
        <v>506</v>
      </c>
      <c r="K10" s="536" t="s">
        <v>507</v>
      </c>
      <c r="L10" s="536" t="s">
        <v>508</v>
      </c>
      <c r="M10" s="538" t="s">
        <v>1755</v>
      </c>
      <c r="N10" s="538" t="s">
        <v>509</v>
      </c>
      <c r="O10" s="538" t="s">
        <v>1758</v>
      </c>
      <c r="P10" s="538" t="s">
        <v>1757</v>
      </c>
      <c r="Q10" s="538" t="s">
        <v>510</v>
      </c>
      <c r="R10" s="539" t="s">
        <v>1762</v>
      </c>
      <c r="S10" s="540" t="s">
        <v>1761</v>
      </c>
    </row>
    <row r="11" spans="1:19" ht="12" thickBot="1" x14ac:dyDescent="0.25">
      <c r="A11" s="541"/>
      <c r="B11" s="559"/>
      <c r="C11" s="542"/>
      <c r="D11" s="542" t="s">
        <v>40</v>
      </c>
      <c r="E11" s="542"/>
      <c r="F11" s="543" t="s">
        <v>43</v>
      </c>
      <c r="G11" s="543" t="s">
        <v>43</v>
      </c>
      <c r="H11" s="544" t="s">
        <v>42</v>
      </c>
      <c r="I11" s="545" t="s">
        <v>512</v>
      </c>
      <c r="J11" s="545" t="s">
        <v>513</v>
      </c>
      <c r="K11" s="543" t="s">
        <v>47</v>
      </c>
      <c r="L11" s="543" t="s">
        <v>514</v>
      </c>
      <c r="M11" s="546" t="s">
        <v>1756</v>
      </c>
      <c r="N11" s="545"/>
      <c r="O11" s="547" t="s">
        <v>1759</v>
      </c>
      <c r="P11" s="547" t="s">
        <v>1760</v>
      </c>
      <c r="Q11" s="548"/>
      <c r="R11" s="549"/>
      <c r="S11" s="550"/>
    </row>
    <row r="12" spans="1:19" ht="22.8" x14ac:dyDescent="0.2">
      <c r="A12" s="551" t="s">
        <v>771</v>
      </c>
      <c r="B12" s="556"/>
      <c r="C12" s="552" t="s">
        <v>768</v>
      </c>
      <c r="D12" s="552" t="s">
        <v>881</v>
      </c>
      <c r="E12" s="697" t="s">
        <v>1201</v>
      </c>
      <c r="F12" s="553">
        <v>-72.762799999999999</v>
      </c>
      <c r="G12" s="553">
        <v>2.5333000000000001</v>
      </c>
      <c r="H12" s="554"/>
      <c r="I12" s="551"/>
      <c r="J12" s="551"/>
      <c r="K12" s="555">
        <v>54.6</v>
      </c>
      <c r="L12" s="551">
        <v>120</v>
      </c>
      <c r="M12" s="551"/>
      <c r="N12" s="551"/>
      <c r="O12" s="551"/>
      <c r="P12" s="551" t="s">
        <v>1180</v>
      </c>
      <c r="Q12" s="556" t="s">
        <v>622</v>
      </c>
      <c r="R12" s="556"/>
      <c r="S12" s="556" t="s">
        <v>1866</v>
      </c>
    </row>
    <row r="13" spans="1:19" x14ac:dyDescent="0.2">
      <c r="A13" s="483" t="s">
        <v>767</v>
      </c>
      <c r="B13" s="474" t="s">
        <v>770</v>
      </c>
      <c r="C13" s="482" t="s">
        <v>768</v>
      </c>
      <c r="D13" s="482" t="s">
        <v>881</v>
      </c>
      <c r="E13" s="678" t="s">
        <v>1201</v>
      </c>
      <c r="F13" s="491">
        <v>-71.955600000000004</v>
      </c>
      <c r="G13" s="491">
        <v>2.4556</v>
      </c>
      <c r="H13" s="492"/>
      <c r="I13" s="483"/>
      <c r="J13" s="483"/>
      <c r="K13" s="493"/>
      <c r="L13" s="483"/>
      <c r="M13" s="483"/>
      <c r="N13" s="483"/>
      <c r="O13" s="483"/>
      <c r="P13" s="483" t="s">
        <v>1180</v>
      </c>
      <c r="Q13" s="474" t="s">
        <v>769</v>
      </c>
      <c r="R13" s="474"/>
      <c r="S13" s="474"/>
    </row>
    <row r="14" spans="1:19" ht="39.6" x14ac:dyDescent="0.2">
      <c r="A14" s="487" t="s">
        <v>640</v>
      </c>
      <c r="B14" s="475" t="s">
        <v>642</v>
      </c>
      <c r="C14" s="486" t="s">
        <v>641</v>
      </c>
      <c r="D14" s="486" t="s">
        <v>881</v>
      </c>
      <c r="E14" s="486" t="s">
        <v>1193</v>
      </c>
      <c r="F14" s="495">
        <v>-77.832999999999998</v>
      </c>
      <c r="G14" s="495">
        <v>166.4</v>
      </c>
      <c r="H14" s="497">
        <v>0.02</v>
      </c>
      <c r="I14" s="487">
        <v>5</v>
      </c>
      <c r="J14" s="487">
        <v>10.1</v>
      </c>
      <c r="K14" s="487">
        <v>56</v>
      </c>
      <c r="L14" s="487"/>
      <c r="M14" s="487"/>
      <c r="N14" s="487"/>
      <c r="O14" s="487"/>
      <c r="P14" s="483" t="s">
        <v>1180</v>
      </c>
      <c r="Q14" s="478" t="s">
        <v>1849</v>
      </c>
      <c r="R14" s="475" t="s">
        <v>40</v>
      </c>
      <c r="S14" s="664" t="s">
        <v>1848</v>
      </c>
    </row>
    <row r="15" spans="1:19" ht="22.8" x14ac:dyDescent="0.2">
      <c r="A15" s="665"/>
      <c r="B15" s="666"/>
      <c r="C15" s="666" t="s">
        <v>1197</v>
      </c>
      <c r="D15" s="666" t="s">
        <v>1188</v>
      </c>
      <c r="E15" s="666" t="s">
        <v>1198</v>
      </c>
      <c r="F15" s="667">
        <v>-63.320999999999998</v>
      </c>
      <c r="G15" s="667">
        <v>-57.899000000000001</v>
      </c>
      <c r="H15" s="668"/>
      <c r="I15" s="668"/>
      <c r="J15" s="668"/>
      <c r="K15" s="668"/>
      <c r="L15" s="668"/>
      <c r="M15" s="668"/>
      <c r="N15" s="668"/>
      <c r="O15" s="668"/>
      <c r="P15" s="483" t="s">
        <v>1180</v>
      </c>
      <c r="Q15" s="474"/>
      <c r="R15" s="669" t="s">
        <v>1872</v>
      </c>
      <c r="S15" s="670" t="s">
        <v>1871</v>
      </c>
    </row>
    <row r="16" spans="1:19" ht="34.200000000000003" x14ac:dyDescent="0.2">
      <c r="A16" s="483" t="s">
        <v>756</v>
      </c>
      <c r="B16" s="474"/>
      <c r="C16" s="482" t="s">
        <v>757</v>
      </c>
      <c r="D16" s="482" t="s">
        <v>867</v>
      </c>
      <c r="E16" s="482" t="s">
        <v>1208</v>
      </c>
      <c r="F16" s="491">
        <f>-54+(8*60+0)/3600</f>
        <v>-53.866666666666667</v>
      </c>
      <c r="G16" s="491">
        <f>66</f>
        <v>66</v>
      </c>
      <c r="H16" s="492"/>
      <c r="I16" s="483"/>
      <c r="J16" s="483"/>
      <c r="K16" s="493">
        <v>52</v>
      </c>
      <c r="L16" s="483"/>
      <c r="M16" s="483" t="s">
        <v>634</v>
      </c>
      <c r="N16" s="483"/>
      <c r="O16" s="483"/>
      <c r="P16" s="483" t="s">
        <v>1180</v>
      </c>
      <c r="Q16" s="474" t="s">
        <v>635</v>
      </c>
      <c r="R16" s="474"/>
      <c r="S16" s="474" t="s">
        <v>1865</v>
      </c>
    </row>
    <row r="17" spans="1:29" ht="22.8" x14ac:dyDescent="0.2">
      <c r="A17" s="483" t="s">
        <v>404</v>
      </c>
      <c r="B17" s="474"/>
      <c r="C17" s="482" t="s">
        <v>858</v>
      </c>
      <c r="D17" s="482" t="s">
        <v>867</v>
      </c>
      <c r="E17" s="482" t="s">
        <v>1208</v>
      </c>
      <c r="F17" s="491">
        <v>-31.5242</v>
      </c>
      <c r="G17" s="491">
        <v>64.4636</v>
      </c>
      <c r="H17" s="492"/>
      <c r="I17" s="483">
        <v>5</v>
      </c>
      <c r="J17" s="483">
        <v>7.3</v>
      </c>
      <c r="K17" s="493">
        <v>53.8</v>
      </c>
      <c r="L17" s="483">
        <v>112</v>
      </c>
      <c r="M17" s="483" t="s">
        <v>521</v>
      </c>
      <c r="N17" s="483"/>
      <c r="O17" s="483"/>
      <c r="P17" s="483" t="s">
        <v>1180</v>
      </c>
      <c r="Q17" s="474" t="s">
        <v>1905</v>
      </c>
      <c r="R17" s="474" t="s">
        <v>1906</v>
      </c>
      <c r="S17" s="474"/>
    </row>
    <row r="18" spans="1:29" x14ac:dyDescent="0.2">
      <c r="A18" s="483" t="s">
        <v>546</v>
      </c>
      <c r="B18" s="474"/>
      <c r="C18" s="482" t="s">
        <v>1207</v>
      </c>
      <c r="D18" s="482" t="s">
        <v>867</v>
      </c>
      <c r="E18" s="482" t="s">
        <v>1208</v>
      </c>
      <c r="F18" s="491">
        <v>-31.53</v>
      </c>
      <c r="G18" s="491">
        <v>-64.459999999999994</v>
      </c>
      <c r="H18" s="492">
        <v>0.73</v>
      </c>
      <c r="I18" s="483"/>
      <c r="J18" s="483"/>
      <c r="K18" s="493"/>
      <c r="L18" s="483"/>
      <c r="M18" s="483"/>
      <c r="N18" s="483"/>
      <c r="O18" s="483"/>
      <c r="P18" s="483" t="s">
        <v>1180</v>
      </c>
      <c r="Q18" s="474" t="s">
        <v>518</v>
      </c>
      <c r="R18" s="474"/>
      <c r="S18" s="474"/>
    </row>
    <row r="19" spans="1:29" x14ac:dyDescent="0.2">
      <c r="A19" s="483" t="s">
        <v>668</v>
      </c>
      <c r="B19" s="474" t="s">
        <v>670</v>
      </c>
      <c r="C19" s="482" t="s">
        <v>669</v>
      </c>
      <c r="D19" s="482" t="s">
        <v>861</v>
      </c>
      <c r="E19" s="482" t="s">
        <v>57</v>
      </c>
      <c r="F19" s="491">
        <v>-31.803000000000001</v>
      </c>
      <c r="G19" s="491">
        <v>115.88500000000001</v>
      </c>
      <c r="H19" s="492">
        <v>2.1999999999999999E-2</v>
      </c>
      <c r="I19" s="483"/>
      <c r="J19" s="483">
        <v>15</v>
      </c>
      <c r="K19" s="493"/>
      <c r="L19" s="501"/>
      <c r="M19" s="483"/>
      <c r="N19" s="483"/>
      <c r="O19" s="483"/>
      <c r="P19" s="483" t="s">
        <v>1180</v>
      </c>
      <c r="Q19" s="474" t="s">
        <v>1856</v>
      </c>
      <c r="R19" s="474"/>
      <c r="S19" s="474"/>
    </row>
    <row r="20" spans="1:29" ht="22.8" x14ac:dyDescent="0.2">
      <c r="A20" s="483" t="s">
        <v>594</v>
      </c>
      <c r="B20" s="474"/>
      <c r="C20" s="482" t="s">
        <v>593</v>
      </c>
      <c r="D20" s="482" t="s">
        <v>861</v>
      </c>
      <c r="E20" s="671" t="s">
        <v>1237</v>
      </c>
      <c r="F20" s="491">
        <v>-42.93</v>
      </c>
      <c r="G20" s="491">
        <v>147.4</v>
      </c>
      <c r="H20" s="492"/>
      <c r="I20" s="483"/>
      <c r="J20" s="483"/>
      <c r="K20" s="493">
        <v>55</v>
      </c>
      <c r="L20" s="493">
        <v>185</v>
      </c>
      <c r="M20" s="483"/>
      <c r="N20" s="483"/>
      <c r="O20" s="483"/>
      <c r="P20" s="483" t="s">
        <v>1180</v>
      </c>
      <c r="Q20" s="474" t="s">
        <v>295</v>
      </c>
      <c r="R20" s="474" t="s">
        <v>1836</v>
      </c>
      <c r="S20" s="474"/>
    </row>
    <row r="21" spans="1:29" x14ac:dyDescent="0.2">
      <c r="A21" s="483" t="s">
        <v>592</v>
      </c>
      <c r="B21" s="474"/>
      <c r="C21" s="482" t="s">
        <v>593</v>
      </c>
      <c r="D21" s="482" t="s">
        <v>861</v>
      </c>
      <c r="E21" s="671" t="s">
        <v>1234</v>
      </c>
      <c r="F21" s="491">
        <v>-42.926000000000002</v>
      </c>
      <c r="G21" s="491">
        <v>147.42099999999999</v>
      </c>
      <c r="H21" s="492">
        <v>0.15</v>
      </c>
      <c r="I21" s="483"/>
      <c r="J21" s="483"/>
      <c r="K21" s="493"/>
      <c r="L21" s="483"/>
      <c r="M21" s="483"/>
      <c r="N21" s="483"/>
      <c r="O21" s="483"/>
      <c r="P21" s="483" t="s">
        <v>1180</v>
      </c>
      <c r="Q21" s="474" t="s">
        <v>62</v>
      </c>
      <c r="R21" s="474" t="s">
        <v>1781</v>
      </c>
      <c r="S21" s="474"/>
    </row>
    <row r="22" spans="1:29" s="368" customFormat="1" ht="57" x14ac:dyDescent="0.25">
      <c r="A22" s="483" t="s">
        <v>556</v>
      </c>
      <c r="B22" s="475" t="s">
        <v>557</v>
      </c>
      <c r="C22" s="482" t="s">
        <v>1795</v>
      </c>
      <c r="D22" s="482" t="s">
        <v>861</v>
      </c>
      <c r="E22" s="520" t="s">
        <v>1274</v>
      </c>
      <c r="F22" s="495">
        <v>-29.2</v>
      </c>
      <c r="G22" s="495">
        <v>114.9</v>
      </c>
      <c r="H22" s="492">
        <v>0.24099999999999999</v>
      </c>
      <c r="I22" s="483">
        <v>5</v>
      </c>
      <c r="J22" s="483">
        <v>13</v>
      </c>
      <c r="K22" s="496">
        <v>58.5</v>
      </c>
      <c r="L22" s="483">
        <v>302</v>
      </c>
      <c r="M22" s="483" t="s">
        <v>521</v>
      </c>
      <c r="N22" s="483"/>
      <c r="O22" s="483"/>
      <c r="P22" s="483" t="s">
        <v>1180</v>
      </c>
      <c r="Q22" s="710" t="s">
        <v>2176</v>
      </c>
      <c r="R22" s="735" t="s">
        <v>2178</v>
      </c>
      <c r="S22" s="525" t="s">
        <v>1796</v>
      </c>
    </row>
    <row r="23" spans="1:29" s="368" customFormat="1" ht="34.200000000000003" x14ac:dyDescent="0.25">
      <c r="A23" s="483" t="s">
        <v>516</v>
      </c>
      <c r="B23" s="474"/>
      <c r="C23" s="482" t="s">
        <v>517</v>
      </c>
      <c r="D23" s="482" t="s">
        <v>861</v>
      </c>
      <c r="E23" s="482" t="s">
        <v>1221</v>
      </c>
      <c r="F23" s="491">
        <v>-23.76</v>
      </c>
      <c r="G23" s="491">
        <v>133.88</v>
      </c>
      <c r="H23" s="492">
        <v>0.55600000000000005</v>
      </c>
      <c r="I23" s="483"/>
      <c r="J23" s="483"/>
      <c r="K23" s="493">
        <v>55</v>
      </c>
      <c r="L23" s="483">
        <v>185</v>
      </c>
      <c r="M23" s="483"/>
      <c r="N23" s="483"/>
      <c r="O23" s="483"/>
      <c r="P23" s="483" t="s">
        <v>1180</v>
      </c>
      <c r="Q23" s="474" t="s">
        <v>518</v>
      </c>
      <c r="R23" s="474"/>
      <c r="S23" s="524" t="s">
        <v>1770</v>
      </c>
    </row>
    <row r="24" spans="1:29" s="368" customFormat="1" ht="22.8" x14ac:dyDescent="0.25">
      <c r="A24" s="665" t="s">
        <v>1226</v>
      </c>
      <c r="B24" s="666"/>
      <c r="C24" s="672" t="s">
        <v>1225</v>
      </c>
      <c r="D24" s="673" t="s">
        <v>1220</v>
      </c>
      <c r="E24" s="672" t="s">
        <v>1221</v>
      </c>
      <c r="F24" s="667">
        <v>-12.359</v>
      </c>
      <c r="G24" s="667">
        <v>130.982</v>
      </c>
      <c r="H24" s="668"/>
      <c r="I24" s="668"/>
      <c r="J24" s="668"/>
      <c r="K24" s="668"/>
      <c r="L24" s="668"/>
      <c r="M24" s="668"/>
      <c r="N24" s="668"/>
      <c r="O24" s="668"/>
      <c r="P24" s="483" t="s">
        <v>1180</v>
      </c>
      <c r="Q24" s="474" t="s">
        <v>1874</v>
      </c>
      <c r="R24" s="669" t="s">
        <v>1227</v>
      </c>
      <c r="S24" s="670" t="s">
        <v>1873</v>
      </c>
    </row>
    <row r="25" spans="1:29" s="368" customFormat="1" x14ac:dyDescent="0.25">
      <c r="A25" s="483" t="s">
        <v>651</v>
      </c>
      <c r="B25" s="474"/>
      <c r="C25" s="520" t="s">
        <v>652</v>
      </c>
      <c r="D25" s="482" t="s">
        <v>883</v>
      </c>
      <c r="E25" s="674" t="s">
        <v>1250</v>
      </c>
      <c r="F25" s="491">
        <v>53.9</v>
      </c>
      <c r="G25" s="491">
        <v>27.56</v>
      </c>
      <c r="H25" s="492"/>
      <c r="I25" s="500" t="s">
        <v>610</v>
      </c>
      <c r="J25" s="493"/>
      <c r="K25" s="483"/>
      <c r="L25" s="483">
        <v>185</v>
      </c>
      <c r="M25" s="483"/>
      <c r="N25" s="483"/>
      <c r="O25" s="483"/>
      <c r="P25" s="483" t="s">
        <v>1180</v>
      </c>
      <c r="Q25" s="474" t="s">
        <v>115</v>
      </c>
      <c r="R25" s="474"/>
      <c r="S25" s="474"/>
    </row>
    <row r="26" spans="1:29" s="368" customFormat="1" ht="34.200000000000003" x14ac:dyDescent="0.25">
      <c r="A26" s="483" t="s">
        <v>554</v>
      </c>
      <c r="B26" s="474"/>
      <c r="C26" s="520" t="s">
        <v>551</v>
      </c>
      <c r="D26" s="482" t="s">
        <v>868</v>
      </c>
      <c r="E26" s="675" t="s">
        <v>78</v>
      </c>
      <c r="F26" s="491">
        <v>-15.55278</v>
      </c>
      <c r="G26" s="491">
        <f>-56.07345</f>
        <v>-56.073450000000001</v>
      </c>
      <c r="H26" s="492">
        <v>0.26800000000000002</v>
      </c>
      <c r="I26" s="483" t="s">
        <v>552</v>
      </c>
      <c r="J26" s="483">
        <v>10</v>
      </c>
      <c r="K26" s="493">
        <v>55</v>
      </c>
      <c r="L26" s="483">
        <v>251</v>
      </c>
      <c r="M26" s="483"/>
      <c r="N26" s="483"/>
      <c r="O26" s="483" t="s">
        <v>555</v>
      </c>
      <c r="P26" s="483" t="s">
        <v>1180</v>
      </c>
      <c r="Q26" s="474" t="s">
        <v>553</v>
      </c>
      <c r="R26" s="474" t="s">
        <v>1781</v>
      </c>
      <c r="S26" s="474"/>
    </row>
    <row r="27" spans="1:29" s="368" customFormat="1" ht="34.200000000000003" x14ac:dyDescent="0.25">
      <c r="A27" s="483" t="s">
        <v>550</v>
      </c>
      <c r="B27" s="474"/>
      <c r="C27" s="520" t="s">
        <v>551</v>
      </c>
      <c r="D27" s="482" t="s">
        <v>868</v>
      </c>
      <c r="E27" s="675" t="s">
        <v>78</v>
      </c>
      <c r="F27" s="491">
        <v>-15.552379999999999</v>
      </c>
      <c r="G27" s="491">
        <f>-56.07319</f>
        <v>-56.073189999999997</v>
      </c>
      <c r="H27" s="492">
        <v>0.26800000000000002</v>
      </c>
      <c r="I27" s="483" t="s">
        <v>552</v>
      </c>
      <c r="J27" s="483">
        <v>11.28</v>
      </c>
      <c r="K27" s="493">
        <v>57.4</v>
      </c>
      <c r="L27" s="483">
        <v>219</v>
      </c>
      <c r="M27" s="483"/>
      <c r="N27" s="483"/>
      <c r="O27" s="483" t="s">
        <v>94</v>
      </c>
      <c r="P27" s="483" t="s">
        <v>1180</v>
      </c>
      <c r="Q27" s="474" t="s">
        <v>553</v>
      </c>
      <c r="R27" s="474" t="s">
        <v>1781</v>
      </c>
      <c r="S27" s="474"/>
    </row>
    <row r="28" spans="1:29" s="368" customFormat="1" x14ac:dyDescent="0.25">
      <c r="A28" s="483" t="s">
        <v>728</v>
      </c>
      <c r="B28" s="474"/>
      <c r="C28" s="482" t="s">
        <v>729</v>
      </c>
      <c r="D28" s="482" t="s">
        <v>870</v>
      </c>
      <c r="E28" s="675" t="s">
        <v>378</v>
      </c>
      <c r="F28" s="491">
        <v>45.85</v>
      </c>
      <c r="G28" s="491">
        <v>-74.45</v>
      </c>
      <c r="H28" s="492"/>
      <c r="I28" s="483"/>
      <c r="J28" s="483"/>
      <c r="K28" s="493">
        <v>44.4</v>
      </c>
      <c r="L28" s="483"/>
      <c r="M28" s="483"/>
      <c r="N28" s="483"/>
      <c r="O28" s="483"/>
      <c r="P28" s="483" t="s">
        <v>1180</v>
      </c>
      <c r="Q28" s="474" t="s">
        <v>730</v>
      </c>
      <c r="R28" s="474"/>
      <c r="S28" s="474"/>
    </row>
    <row r="29" spans="1:29" s="368" customFormat="1" x14ac:dyDescent="0.25">
      <c r="A29" s="483" t="s">
        <v>705</v>
      </c>
      <c r="B29" s="474"/>
      <c r="C29" s="482" t="s">
        <v>706</v>
      </c>
      <c r="D29" s="482" t="s">
        <v>870</v>
      </c>
      <c r="E29" s="482" t="s">
        <v>378</v>
      </c>
      <c r="F29" s="491">
        <v>52.17</v>
      </c>
      <c r="G29" s="491">
        <v>-106.68</v>
      </c>
      <c r="H29" s="492"/>
      <c r="I29" s="483"/>
      <c r="J29" s="483"/>
      <c r="K29" s="493">
        <v>45.2</v>
      </c>
      <c r="L29" s="483"/>
      <c r="M29" s="483"/>
      <c r="N29" s="483"/>
      <c r="O29" s="483"/>
      <c r="P29" s="483" t="s">
        <v>1180</v>
      </c>
      <c r="Q29" s="474" t="s">
        <v>707</v>
      </c>
      <c r="R29" s="474"/>
      <c r="S29" s="474"/>
    </row>
    <row r="30" spans="1:29" s="368" customFormat="1" x14ac:dyDescent="0.25">
      <c r="A30" s="483" t="s">
        <v>673</v>
      </c>
      <c r="B30" s="474"/>
      <c r="C30" s="482" t="s">
        <v>1857</v>
      </c>
      <c r="D30" s="482" t="s">
        <v>870</v>
      </c>
      <c r="E30" s="482" t="s">
        <v>1827</v>
      </c>
      <c r="F30" s="491">
        <v>53.210999999999999</v>
      </c>
      <c r="G30" s="491">
        <v>-105.928</v>
      </c>
      <c r="H30" s="492"/>
      <c r="I30" s="483"/>
      <c r="J30" s="483"/>
      <c r="K30" s="493">
        <v>54.6</v>
      </c>
      <c r="L30" s="483">
        <v>120</v>
      </c>
      <c r="M30" s="483"/>
      <c r="N30" s="483"/>
      <c r="O30" s="483"/>
      <c r="P30" s="483" t="s">
        <v>1180</v>
      </c>
      <c r="Q30" s="480" t="s">
        <v>674</v>
      </c>
      <c r="R30" s="474"/>
      <c r="S30" s="474"/>
    </row>
    <row r="31" spans="1:29" s="368" customFormat="1" ht="34.200000000000003" x14ac:dyDescent="0.25">
      <c r="A31" s="483" t="s">
        <v>671</v>
      </c>
      <c r="B31" s="474"/>
      <c r="C31" s="482" t="s">
        <v>1857</v>
      </c>
      <c r="D31" s="482" t="s">
        <v>870</v>
      </c>
      <c r="E31" s="482" t="s">
        <v>1827</v>
      </c>
      <c r="F31" s="491">
        <v>53.21</v>
      </c>
      <c r="G31" s="491">
        <v>-104.32</v>
      </c>
      <c r="H31" s="492"/>
      <c r="I31" s="483"/>
      <c r="J31" s="483"/>
      <c r="K31" s="493">
        <v>56</v>
      </c>
      <c r="L31" s="483">
        <v>185</v>
      </c>
      <c r="M31" s="483"/>
      <c r="N31" s="483"/>
      <c r="O31" s="483"/>
      <c r="P31" s="483" t="s">
        <v>1180</v>
      </c>
      <c r="Q31" s="474" t="s">
        <v>672</v>
      </c>
      <c r="R31" s="474"/>
      <c r="S31" s="474" t="s">
        <v>1858</v>
      </c>
      <c r="AA31" s="464"/>
      <c r="AB31" s="464"/>
      <c r="AC31" s="464"/>
    </row>
    <row r="32" spans="1:29" s="368" customFormat="1" ht="45.6" x14ac:dyDescent="0.25">
      <c r="A32" s="487" t="s">
        <v>1825</v>
      </c>
      <c r="B32" s="475" t="s">
        <v>574</v>
      </c>
      <c r="C32" s="482" t="s">
        <v>1826</v>
      </c>
      <c r="D32" s="486" t="s">
        <v>870</v>
      </c>
      <c r="E32" s="486" t="s">
        <v>1827</v>
      </c>
      <c r="F32" s="676">
        <v>45.584299999999999</v>
      </c>
      <c r="G32" s="676">
        <v>-75.808099999999996</v>
      </c>
      <c r="H32" s="497"/>
      <c r="I32" s="487"/>
      <c r="J32" s="487">
        <v>10</v>
      </c>
      <c r="K32" s="496">
        <v>56</v>
      </c>
      <c r="L32" s="487"/>
      <c r="M32" s="487"/>
      <c r="N32" s="487"/>
      <c r="O32" s="487"/>
      <c r="P32" s="483" t="s">
        <v>1180</v>
      </c>
      <c r="Q32" s="475" t="s">
        <v>533</v>
      </c>
      <c r="R32" s="475" t="s">
        <v>40</v>
      </c>
      <c r="S32" s="475" t="s">
        <v>1829</v>
      </c>
      <c r="AA32" s="464"/>
      <c r="AB32" s="464"/>
      <c r="AC32" s="464"/>
    </row>
    <row r="33" spans="1:27" s="368" customFormat="1" ht="68.400000000000006" x14ac:dyDescent="0.25">
      <c r="A33" s="483" t="s">
        <v>573</v>
      </c>
      <c r="B33" s="474"/>
      <c r="C33" s="482" t="s">
        <v>1826</v>
      </c>
      <c r="D33" s="482" t="s">
        <v>870</v>
      </c>
      <c r="E33" s="482" t="s">
        <v>1827</v>
      </c>
      <c r="F33" s="676">
        <v>45.584299999999999</v>
      </c>
      <c r="G33" s="676">
        <v>-75.808099999999996</v>
      </c>
      <c r="H33" s="492"/>
      <c r="I33" s="483"/>
      <c r="J33" s="483">
        <v>10</v>
      </c>
      <c r="K33" s="493">
        <v>55</v>
      </c>
      <c r="L33" s="483">
        <v>185</v>
      </c>
      <c r="M33" s="483"/>
      <c r="N33" s="483"/>
      <c r="O33" s="483"/>
      <c r="P33" s="483" t="s">
        <v>1180</v>
      </c>
      <c r="Q33" s="474" t="s">
        <v>295</v>
      </c>
      <c r="R33" s="474"/>
      <c r="S33" s="474" t="s">
        <v>1828</v>
      </c>
    </row>
    <row r="34" spans="1:27" s="368" customFormat="1" ht="22.8" x14ac:dyDescent="0.25">
      <c r="A34" s="665"/>
      <c r="B34" s="666"/>
      <c r="C34" s="666" t="s">
        <v>1263</v>
      </c>
      <c r="D34" s="666" t="s">
        <v>375</v>
      </c>
      <c r="E34" s="666" t="s">
        <v>1264</v>
      </c>
      <c r="F34" s="667">
        <v>68.317999999999998</v>
      </c>
      <c r="G34" s="667">
        <v>-133.53899999999999</v>
      </c>
      <c r="H34" s="668"/>
      <c r="I34" s="668"/>
      <c r="J34" s="668"/>
      <c r="K34" s="668"/>
      <c r="L34" s="668"/>
      <c r="M34" s="668"/>
      <c r="N34" s="668"/>
      <c r="O34" s="668"/>
      <c r="P34" s="483" t="s">
        <v>1180</v>
      </c>
      <c r="Q34" s="474"/>
      <c r="R34" s="669" t="s">
        <v>1875</v>
      </c>
      <c r="S34" s="670" t="s">
        <v>1743</v>
      </c>
    </row>
    <row r="35" spans="1:27" s="368" customFormat="1" ht="45.6" x14ac:dyDescent="0.25">
      <c r="A35" s="487" t="s">
        <v>703</v>
      </c>
      <c r="B35" s="475" t="s">
        <v>1864</v>
      </c>
      <c r="C35" s="486" t="s">
        <v>704</v>
      </c>
      <c r="D35" s="486" t="s">
        <v>888</v>
      </c>
      <c r="E35" s="666" t="s">
        <v>1277</v>
      </c>
      <c r="F35" s="495">
        <v>-33.151000000000003</v>
      </c>
      <c r="G35" s="495">
        <v>-70.671000000000006</v>
      </c>
      <c r="H35" s="497">
        <v>0.73099999999999998</v>
      </c>
      <c r="I35" s="487"/>
      <c r="J35" s="487">
        <v>12</v>
      </c>
      <c r="K35" s="496">
        <v>46.9</v>
      </c>
      <c r="L35" s="487">
        <v>190.5</v>
      </c>
      <c r="M35" s="487"/>
      <c r="N35" s="487"/>
      <c r="O35" s="487"/>
      <c r="P35" s="483" t="s">
        <v>1180</v>
      </c>
      <c r="Q35" s="477"/>
      <c r="R35" s="677" t="s">
        <v>1882</v>
      </c>
      <c r="S35" s="474"/>
    </row>
    <row r="36" spans="1:27" s="368" customFormat="1" ht="22.8" x14ac:dyDescent="0.25">
      <c r="A36" s="665"/>
      <c r="B36" s="666"/>
      <c r="C36" s="666" t="s">
        <v>1881</v>
      </c>
      <c r="D36" s="666" t="s">
        <v>1272</v>
      </c>
      <c r="E36" s="666" t="s">
        <v>1877</v>
      </c>
      <c r="F36" s="667">
        <v>-53</v>
      </c>
      <c r="G36" s="667">
        <v>-71</v>
      </c>
      <c r="H36" s="668"/>
      <c r="I36" s="668"/>
      <c r="J36" s="668"/>
      <c r="K36" s="668"/>
      <c r="L36" s="668"/>
      <c r="M36" s="668"/>
      <c r="N36" s="668"/>
      <c r="O36" s="668"/>
      <c r="P36" s="483" t="s">
        <v>1180</v>
      </c>
      <c r="Q36" s="474"/>
      <c r="R36" s="669" t="s">
        <v>1879</v>
      </c>
      <c r="S36" s="670" t="s">
        <v>1880</v>
      </c>
      <c r="AA36" s="465"/>
    </row>
    <row r="37" spans="1:27" s="368" customFormat="1" x14ac:dyDescent="0.25">
      <c r="A37" s="483" t="s">
        <v>708</v>
      </c>
      <c r="B37" s="474"/>
      <c r="C37" s="482" t="s">
        <v>709</v>
      </c>
      <c r="D37" s="482" t="s">
        <v>862</v>
      </c>
      <c r="E37" s="482" t="s">
        <v>40</v>
      </c>
      <c r="F37" s="491">
        <v>18.283300000000001</v>
      </c>
      <c r="G37" s="491">
        <v>109.367</v>
      </c>
      <c r="H37" s="492"/>
      <c r="I37" s="483"/>
      <c r="J37" s="483"/>
      <c r="K37" s="493">
        <v>49.5</v>
      </c>
      <c r="L37" s="483">
        <v>200</v>
      </c>
      <c r="M37" s="483"/>
      <c r="N37" s="483"/>
      <c r="O37" s="483"/>
      <c r="P37" s="483" t="s">
        <v>1180</v>
      </c>
      <c r="Q37" s="474" t="s">
        <v>710</v>
      </c>
      <c r="R37" s="474"/>
      <c r="S37" s="474"/>
    </row>
    <row r="38" spans="1:27" s="368" customFormat="1" x14ac:dyDescent="0.25">
      <c r="A38" s="483" t="s">
        <v>602</v>
      </c>
      <c r="B38" s="669" t="s">
        <v>1300</v>
      </c>
      <c r="C38" s="482" t="s">
        <v>603</v>
      </c>
      <c r="D38" s="482" t="s">
        <v>862</v>
      </c>
      <c r="E38" s="482" t="s">
        <v>1299</v>
      </c>
      <c r="F38" s="491">
        <v>39.5</v>
      </c>
      <c r="G38" s="491">
        <v>75.917000000000002</v>
      </c>
      <c r="H38" s="492"/>
      <c r="I38" s="483"/>
      <c r="J38" s="483"/>
      <c r="K38" s="493"/>
      <c r="L38" s="483"/>
      <c r="M38" s="483"/>
      <c r="N38" s="483"/>
      <c r="O38" s="483"/>
      <c r="P38" s="483" t="s">
        <v>1180</v>
      </c>
      <c r="Q38" s="474" t="s">
        <v>236</v>
      </c>
      <c r="R38" s="474" t="s">
        <v>1781</v>
      </c>
      <c r="S38" s="474"/>
    </row>
    <row r="39" spans="1:27" s="368" customFormat="1" ht="22.8" x14ac:dyDescent="0.25">
      <c r="A39" s="483" t="s">
        <v>544</v>
      </c>
      <c r="B39" s="474"/>
      <c r="C39" s="666" t="s">
        <v>1297</v>
      </c>
      <c r="D39" s="482" t="s">
        <v>862</v>
      </c>
      <c r="E39" s="678" t="s">
        <v>1790</v>
      </c>
      <c r="F39" s="521">
        <v>46.755560000000003</v>
      </c>
      <c r="G39" s="521">
        <v>130.38</v>
      </c>
      <c r="H39" s="492"/>
      <c r="I39" s="483">
        <v>3</v>
      </c>
      <c r="J39" s="483"/>
      <c r="K39" s="493">
        <v>58.8</v>
      </c>
      <c r="L39" s="483">
        <v>151</v>
      </c>
      <c r="M39" s="483" t="s">
        <v>541</v>
      </c>
      <c r="N39" s="483"/>
      <c r="O39" s="483"/>
      <c r="P39" s="483" t="s">
        <v>1180</v>
      </c>
      <c r="Q39" s="474" t="s">
        <v>207</v>
      </c>
      <c r="R39" s="474" t="s">
        <v>40</v>
      </c>
      <c r="S39" s="474" t="s">
        <v>1791</v>
      </c>
    </row>
    <row r="40" spans="1:27" s="368" customFormat="1" ht="22.8" x14ac:dyDescent="0.25">
      <c r="A40" s="483" t="s">
        <v>543</v>
      </c>
      <c r="B40" s="474"/>
      <c r="C40" s="666" t="s">
        <v>1306</v>
      </c>
      <c r="D40" s="482" t="s">
        <v>862</v>
      </c>
      <c r="E40" s="678" t="s">
        <v>1790</v>
      </c>
      <c r="F40" s="521">
        <v>43.86</v>
      </c>
      <c r="G40" s="521">
        <v>87.57</v>
      </c>
      <c r="H40" s="492"/>
      <c r="I40" s="483">
        <v>3</v>
      </c>
      <c r="J40" s="483"/>
      <c r="K40" s="493">
        <v>56</v>
      </c>
      <c r="L40" s="483">
        <v>280</v>
      </c>
      <c r="M40" s="483" t="s">
        <v>541</v>
      </c>
      <c r="N40" s="483"/>
      <c r="O40" s="483"/>
      <c r="P40" s="483" t="s">
        <v>1180</v>
      </c>
      <c r="Q40" s="474" t="s">
        <v>207</v>
      </c>
      <c r="R40" s="474" t="s">
        <v>40</v>
      </c>
      <c r="S40" s="474" t="s">
        <v>1791</v>
      </c>
    </row>
    <row r="41" spans="1:27" s="368" customFormat="1" ht="22.8" x14ac:dyDescent="0.25">
      <c r="A41" s="483" t="s">
        <v>542</v>
      </c>
      <c r="B41" s="474"/>
      <c r="C41" s="666" t="s">
        <v>1294</v>
      </c>
      <c r="D41" s="482" t="s">
        <v>862</v>
      </c>
      <c r="E41" s="678" t="s">
        <v>1790</v>
      </c>
      <c r="F41" s="521">
        <v>23.15944</v>
      </c>
      <c r="G41" s="521">
        <v>113.34</v>
      </c>
      <c r="H41" s="492"/>
      <c r="I41" s="483">
        <v>3</v>
      </c>
      <c r="J41" s="483"/>
      <c r="K41" s="493">
        <v>56</v>
      </c>
      <c r="L41" s="483">
        <v>280</v>
      </c>
      <c r="M41" s="483" t="s">
        <v>541</v>
      </c>
      <c r="N41" s="483"/>
      <c r="O41" s="483"/>
      <c r="P41" s="483" t="s">
        <v>1180</v>
      </c>
      <c r="Q41" s="474" t="s">
        <v>207</v>
      </c>
      <c r="R41" s="474" t="s">
        <v>40</v>
      </c>
      <c r="S41" s="474" t="s">
        <v>1791</v>
      </c>
    </row>
    <row r="42" spans="1:27" s="368" customFormat="1" ht="22.8" x14ac:dyDescent="0.25">
      <c r="A42" s="483" t="s">
        <v>539</v>
      </c>
      <c r="B42" s="474"/>
      <c r="C42" s="666" t="s">
        <v>1283</v>
      </c>
      <c r="D42" s="482" t="s">
        <v>862</v>
      </c>
      <c r="E42" s="678" t="s">
        <v>1790</v>
      </c>
      <c r="F42" s="491">
        <v>40.049999999999997</v>
      </c>
      <c r="G42" s="491">
        <v>116.27500000000001</v>
      </c>
      <c r="H42" s="492"/>
      <c r="I42" s="483">
        <v>3</v>
      </c>
      <c r="J42" s="483"/>
      <c r="K42" s="493">
        <v>56</v>
      </c>
      <c r="L42" s="483">
        <v>280</v>
      </c>
      <c r="M42" s="483" t="s">
        <v>541</v>
      </c>
      <c r="N42" s="483"/>
      <c r="O42" s="483"/>
      <c r="P42" s="483" t="s">
        <v>1180</v>
      </c>
      <c r="Q42" s="474" t="s">
        <v>207</v>
      </c>
      <c r="R42" s="474" t="s">
        <v>40</v>
      </c>
      <c r="S42" s="474" t="s">
        <v>1791</v>
      </c>
    </row>
    <row r="43" spans="1:27" s="368" customFormat="1" x14ac:dyDescent="0.25">
      <c r="A43" s="483" t="s">
        <v>526</v>
      </c>
      <c r="B43" s="474"/>
      <c r="C43" s="482" t="s">
        <v>540</v>
      </c>
      <c r="D43" s="482" t="s">
        <v>862</v>
      </c>
      <c r="E43" s="482" t="s">
        <v>1288</v>
      </c>
      <c r="F43" s="491">
        <v>40.450000000000003</v>
      </c>
      <c r="G43" s="491">
        <v>116.9</v>
      </c>
      <c r="H43" s="492"/>
      <c r="I43" s="483"/>
      <c r="J43" s="483"/>
      <c r="K43" s="493">
        <v>55</v>
      </c>
      <c r="L43" s="483">
        <v>185</v>
      </c>
      <c r="M43" s="483"/>
      <c r="N43" s="483"/>
      <c r="O43" s="483"/>
      <c r="P43" s="483" t="s">
        <v>1180</v>
      </c>
      <c r="Q43" s="474" t="s">
        <v>527</v>
      </c>
      <c r="R43" s="474" t="s">
        <v>1781</v>
      </c>
      <c r="S43" s="474"/>
    </row>
    <row r="44" spans="1:27" s="368" customFormat="1" x14ac:dyDescent="0.25">
      <c r="A44" s="483" t="s">
        <v>524</v>
      </c>
      <c r="B44" s="474"/>
      <c r="C44" s="482" t="s">
        <v>540</v>
      </c>
      <c r="D44" s="482" t="s">
        <v>862</v>
      </c>
      <c r="E44" s="482" t="s">
        <v>1286</v>
      </c>
      <c r="F44" s="491">
        <v>39.950000000000003</v>
      </c>
      <c r="G44" s="491">
        <v>116.31699999999999</v>
      </c>
      <c r="H44" s="492"/>
      <c r="I44" s="483"/>
      <c r="J44" s="483"/>
      <c r="K44" s="493">
        <v>49.5</v>
      </c>
      <c r="L44" s="483">
        <v>200</v>
      </c>
      <c r="M44" s="483"/>
      <c r="N44" s="483"/>
      <c r="O44" s="483"/>
      <c r="P44" s="483" t="s">
        <v>1180</v>
      </c>
      <c r="Q44" s="474" t="s">
        <v>525</v>
      </c>
      <c r="R44" s="474" t="s">
        <v>1781</v>
      </c>
      <c r="S44" s="474"/>
    </row>
    <row r="45" spans="1:27" s="368" customFormat="1" ht="22.8" x14ac:dyDescent="0.25">
      <c r="A45" s="665" t="s">
        <v>1313</v>
      </c>
      <c r="B45" s="666"/>
      <c r="C45" s="666" t="s">
        <v>1311</v>
      </c>
      <c r="D45" s="666" t="s">
        <v>1310</v>
      </c>
      <c r="E45" s="666" t="s">
        <v>1312</v>
      </c>
      <c r="F45" s="679">
        <v>0.62230000000000008</v>
      </c>
      <c r="G45" s="679">
        <v>-78.579099999999997</v>
      </c>
      <c r="H45" s="668"/>
      <c r="I45" s="668"/>
      <c r="J45" s="668"/>
      <c r="K45" s="668"/>
      <c r="L45" s="668"/>
      <c r="M45" s="668"/>
      <c r="N45" s="668"/>
      <c r="O45" s="668"/>
      <c r="P45" s="483" t="s">
        <v>1180</v>
      </c>
      <c r="Q45" s="474"/>
      <c r="R45" s="669" t="s">
        <v>1883</v>
      </c>
      <c r="S45" s="670" t="s">
        <v>1869</v>
      </c>
    </row>
    <row r="46" spans="1:27" ht="22.8" x14ac:dyDescent="0.2">
      <c r="A46" s="483" t="s">
        <v>160</v>
      </c>
      <c r="B46" s="474"/>
      <c r="C46" s="482" t="s">
        <v>761</v>
      </c>
      <c r="D46" s="482" t="s">
        <v>886</v>
      </c>
      <c r="E46" s="482" t="s">
        <v>161</v>
      </c>
      <c r="F46" s="521">
        <v>43.4</v>
      </c>
      <c r="G46" s="521">
        <v>1.5</v>
      </c>
      <c r="H46" s="492"/>
      <c r="I46" s="483">
        <v>5</v>
      </c>
      <c r="J46" s="483"/>
      <c r="K46" s="493">
        <v>56</v>
      </c>
      <c r="L46" s="483">
        <v>100</v>
      </c>
      <c r="M46" s="483" t="s">
        <v>521</v>
      </c>
      <c r="N46" s="483"/>
      <c r="O46" s="483"/>
      <c r="P46" s="483" t="s">
        <v>1180</v>
      </c>
      <c r="Q46" s="474" t="s">
        <v>762</v>
      </c>
      <c r="R46" s="474"/>
      <c r="S46" s="474"/>
    </row>
    <row r="47" spans="1:27" s="368" customFormat="1" ht="34.200000000000003" x14ac:dyDescent="0.25">
      <c r="A47" s="483" t="s">
        <v>198</v>
      </c>
      <c r="B47" s="474"/>
      <c r="C47" s="482" t="s">
        <v>699</v>
      </c>
      <c r="D47" s="482" t="s">
        <v>886</v>
      </c>
      <c r="E47" s="482" t="s">
        <v>886</v>
      </c>
      <c r="F47" s="491">
        <v>44.44</v>
      </c>
      <c r="G47" s="491">
        <v>1.34</v>
      </c>
      <c r="H47" s="492"/>
      <c r="I47" s="483"/>
      <c r="J47" s="483"/>
      <c r="K47" s="493"/>
      <c r="L47" s="483"/>
      <c r="M47" s="483"/>
      <c r="N47" s="483"/>
      <c r="O47" s="483"/>
      <c r="P47" s="483" t="s">
        <v>1180</v>
      </c>
      <c r="Q47" s="474" t="s">
        <v>700</v>
      </c>
      <c r="R47" s="474" t="s">
        <v>887</v>
      </c>
      <c r="S47" s="474"/>
    </row>
    <row r="48" spans="1:27" s="368" customFormat="1" x14ac:dyDescent="0.25">
      <c r="A48" s="487" t="s">
        <v>629</v>
      </c>
      <c r="B48" s="475" t="s">
        <v>631</v>
      </c>
      <c r="C48" s="486" t="s">
        <v>630</v>
      </c>
      <c r="D48" s="486" t="s">
        <v>886</v>
      </c>
      <c r="E48" s="486" t="s">
        <v>57</v>
      </c>
      <c r="F48" s="495">
        <v>5.2510000000000003</v>
      </c>
      <c r="G48" s="495">
        <v>-52.805</v>
      </c>
      <c r="H48" s="497"/>
      <c r="I48" s="487"/>
      <c r="J48" s="487">
        <v>15</v>
      </c>
      <c r="K48" s="496"/>
      <c r="L48" s="487"/>
      <c r="M48" s="487"/>
      <c r="N48" s="487"/>
      <c r="O48" s="487"/>
      <c r="P48" s="483" t="s">
        <v>1180</v>
      </c>
      <c r="Q48" s="475"/>
      <c r="R48" s="475"/>
      <c r="S48" s="475"/>
    </row>
    <row r="49" spans="1:19" s="368" customFormat="1" ht="34.200000000000003" x14ac:dyDescent="0.25">
      <c r="A49" s="665"/>
      <c r="B49" s="666"/>
      <c r="C49" s="666" t="s">
        <v>1884</v>
      </c>
      <c r="D49" s="666" t="s">
        <v>1324</v>
      </c>
      <c r="E49" s="666" t="s">
        <v>161</v>
      </c>
      <c r="F49" s="667">
        <v>43.423900000000003</v>
      </c>
      <c r="G49" s="667">
        <v>1.5061</v>
      </c>
      <c r="H49" s="668"/>
      <c r="I49" s="668"/>
      <c r="J49" s="668"/>
      <c r="K49" s="668"/>
      <c r="L49" s="668"/>
      <c r="M49" s="668"/>
      <c r="N49" s="668"/>
      <c r="O49" s="668"/>
      <c r="P49" s="483" t="s">
        <v>1180</v>
      </c>
      <c r="Q49" s="474"/>
      <c r="R49" s="669" t="s">
        <v>1326</v>
      </c>
      <c r="S49" s="670" t="s">
        <v>1744</v>
      </c>
    </row>
    <row r="50" spans="1:19" s="368" customFormat="1" ht="22.8" x14ac:dyDescent="0.25">
      <c r="A50" s="665" t="s">
        <v>1336</v>
      </c>
      <c r="B50" s="666"/>
      <c r="C50" s="673" t="s">
        <v>1334</v>
      </c>
      <c r="D50" s="673" t="s">
        <v>1333</v>
      </c>
      <c r="E50" s="673" t="s">
        <v>1335</v>
      </c>
      <c r="F50" s="667">
        <v>0.38650000000000001</v>
      </c>
      <c r="G50" s="667">
        <v>9.5973000000000006</v>
      </c>
      <c r="H50" s="668"/>
      <c r="I50" s="668"/>
      <c r="J50" s="668"/>
      <c r="K50" s="668"/>
      <c r="L50" s="668"/>
      <c r="M50" s="668"/>
      <c r="N50" s="668"/>
      <c r="O50" s="668"/>
      <c r="P50" s="483" t="s">
        <v>1180</v>
      </c>
      <c r="Q50" s="474"/>
      <c r="R50" s="669" t="s">
        <v>1883</v>
      </c>
      <c r="S50" s="670" t="s">
        <v>1869</v>
      </c>
    </row>
    <row r="51" spans="1:19" s="368" customFormat="1" x14ac:dyDescent="0.25">
      <c r="A51" s="483" t="s">
        <v>790</v>
      </c>
      <c r="B51" s="474"/>
      <c r="C51" s="482" t="s">
        <v>791</v>
      </c>
      <c r="D51" s="482" t="s">
        <v>871</v>
      </c>
      <c r="E51" s="482" t="s">
        <v>100</v>
      </c>
      <c r="F51" s="491">
        <v>47.87</v>
      </c>
      <c r="G51" s="491">
        <v>11</v>
      </c>
      <c r="H51" s="492"/>
      <c r="I51" s="483"/>
      <c r="J51" s="483"/>
      <c r="K51" s="483"/>
      <c r="L51" s="483"/>
      <c r="M51" s="483"/>
      <c r="N51" s="483"/>
      <c r="O51" s="483"/>
      <c r="P51" s="483" t="s">
        <v>1180</v>
      </c>
      <c r="Q51" s="474" t="s">
        <v>792</v>
      </c>
      <c r="R51" s="474"/>
      <c r="S51" s="474"/>
    </row>
    <row r="52" spans="1:19" s="368" customFormat="1" ht="22.8" x14ac:dyDescent="0.25">
      <c r="A52" s="483" t="s">
        <v>779</v>
      </c>
      <c r="B52" s="474" t="s">
        <v>40</v>
      </c>
      <c r="C52" s="482" t="s">
        <v>776</v>
      </c>
      <c r="D52" s="482" t="s">
        <v>871</v>
      </c>
      <c r="E52" s="520" t="s">
        <v>1349</v>
      </c>
      <c r="F52" s="491">
        <v>50.332999999999998</v>
      </c>
      <c r="G52" s="491">
        <v>8.48</v>
      </c>
      <c r="H52" s="492"/>
      <c r="I52" s="483"/>
      <c r="J52" s="483">
        <v>13</v>
      </c>
      <c r="K52" s="493"/>
      <c r="L52" s="483"/>
      <c r="M52" s="483"/>
      <c r="N52" s="483"/>
      <c r="O52" s="483"/>
      <c r="P52" s="483" t="s">
        <v>1180</v>
      </c>
      <c r="Q52" s="474" t="s">
        <v>777</v>
      </c>
      <c r="R52" s="474" t="s">
        <v>40</v>
      </c>
      <c r="S52" s="474"/>
    </row>
    <row r="53" spans="1:19" s="368" customFormat="1" ht="22.8" x14ac:dyDescent="0.25">
      <c r="A53" s="483" t="s">
        <v>778</v>
      </c>
      <c r="B53" s="474" t="s">
        <v>40</v>
      </c>
      <c r="C53" s="482" t="s">
        <v>776</v>
      </c>
      <c r="D53" s="482" t="s">
        <v>871</v>
      </c>
      <c r="E53" s="520" t="s">
        <v>1349</v>
      </c>
      <c r="F53" s="491">
        <v>50.332999999999998</v>
      </c>
      <c r="G53" s="491">
        <v>8.48</v>
      </c>
      <c r="H53" s="492"/>
      <c r="I53" s="483"/>
      <c r="J53" s="483">
        <v>13</v>
      </c>
      <c r="K53" s="493"/>
      <c r="L53" s="483"/>
      <c r="M53" s="483"/>
      <c r="N53" s="483"/>
      <c r="O53" s="483"/>
      <c r="P53" s="483" t="s">
        <v>1180</v>
      </c>
      <c r="Q53" s="474" t="s">
        <v>777</v>
      </c>
      <c r="R53" s="474" t="s">
        <v>40</v>
      </c>
      <c r="S53" s="474"/>
    </row>
    <row r="54" spans="1:19" s="368" customFormat="1" ht="45.6" x14ac:dyDescent="0.25">
      <c r="A54" s="483" t="s">
        <v>775</v>
      </c>
      <c r="B54" s="474" t="s">
        <v>40</v>
      </c>
      <c r="C54" s="482" t="s">
        <v>776</v>
      </c>
      <c r="D54" s="482" t="s">
        <v>871</v>
      </c>
      <c r="E54" s="520" t="s">
        <v>1349</v>
      </c>
      <c r="F54" s="491">
        <v>50.332999999999998</v>
      </c>
      <c r="G54" s="491">
        <v>8.48</v>
      </c>
      <c r="H54" s="492"/>
      <c r="I54" s="483"/>
      <c r="J54" s="483">
        <v>13</v>
      </c>
      <c r="K54" s="493"/>
      <c r="L54" s="483"/>
      <c r="M54" s="483"/>
      <c r="N54" s="483"/>
      <c r="O54" s="483"/>
      <c r="P54" s="483" t="s">
        <v>1180</v>
      </c>
      <c r="Q54" s="474" t="s">
        <v>777</v>
      </c>
      <c r="R54" s="474" t="s">
        <v>40</v>
      </c>
      <c r="S54" s="474" t="s">
        <v>1747</v>
      </c>
    </row>
    <row r="55" spans="1:19" s="368" customFormat="1" x14ac:dyDescent="0.25">
      <c r="A55" s="483" t="s">
        <v>663</v>
      </c>
      <c r="B55" s="474"/>
      <c r="C55" s="482" t="s">
        <v>664</v>
      </c>
      <c r="D55" s="482" t="s">
        <v>871</v>
      </c>
      <c r="E55" s="520" t="s">
        <v>100</v>
      </c>
      <c r="F55" s="491">
        <v>53.35</v>
      </c>
      <c r="G55" s="491">
        <v>13.08</v>
      </c>
      <c r="H55" s="492"/>
      <c r="I55" s="483"/>
      <c r="J55" s="483"/>
      <c r="K55" s="483"/>
      <c r="L55" s="483"/>
      <c r="M55" s="483"/>
      <c r="N55" s="483"/>
      <c r="O55" s="483"/>
      <c r="P55" s="483" t="s">
        <v>1180</v>
      </c>
      <c r="Q55" s="474" t="s">
        <v>665</v>
      </c>
      <c r="R55" s="474"/>
      <c r="S55" s="474"/>
    </row>
    <row r="56" spans="1:19" s="368" customFormat="1" ht="22.8" x14ac:dyDescent="0.25">
      <c r="A56" s="483" t="s">
        <v>311</v>
      </c>
      <c r="B56" s="474"/>
      <c r="C56" s="482" t="s">
        <v>575</v>
      </c>
      <c r="D56" s="482" t="s">
        <v>871</v>
      </c>
      <c r="E56" s="520" t="s">
        <v>1831</v>
      </c>
      <c r="F56" s="483">
        <v>50.569000000000003</v>
      </c>
      <c r="G56" s="483">
        <v>7.0359999999999996</v>
      </c>
      <c r="H56" s="492">
        <v>0.28999999999999998</v>
      </c>
      <c r="I56" s="483"/>
      <c r="J56" s="483"/>
      <c r="K56" s="483">
        <v>49.2</v>
      </c>
      <c r="L56" s="483">
        <v>200</v>
      </c>
      <c r="M56" s="483"/>
      <c r="N56" s="483">
        <v>2617</v>
      </c>
      <c r="O56" s="483" t="s">
        <v>94</v>
      </c>
      <c r="P56" s="483" t="s">
        <v>1180</v>
      </c>
      <c r="Q56" s="474" t="s">
        <v>1830</v>
      </c>
      <c r="R56" s="474"/>
      <c r="S56" s="474" t="s">
        <v>1832</v>
      </c>
    </row>
    <row r="57" spans="1:19" s="368" customFormat="1" x14ac:dyDescent="0.25">
      <c r="A57" s="483" t="s">
        <v>713</v>
      </c>
      <c r="B57" s="474"/>
      <c r="C57" s="482" t="s">
        <v>714</v>
      </c>
      <c r="D57" s="482" t="s">
        <v>863</v>
      </c>
      <c r="E57" s="671" t="s">
        <v>1362</v>
      </c>
      <c r="F57" s="491">
        <v>16.899999999999999</v>
      </c>
      <c r="G57" s="491">
        <v>78.2</v>
      </c>
      <c r="H57" s="492"/>
      <c r="I57" s="483"/>
      <c r="J57" s="483"/>
      <c r="K57" s="483"/>
      <c r="L57" s="483"/>
      <c r="M57" s="483"/>
      <c r="N57" s="483"/>
      <c r="O57" s="483"/>
      <c r="P57" s="483" t="s">
        <v>1180</v>
      </c>
      <c r="Q57" s="474" t="s">
        <v>715</v>
      </c>
      <c r="R57" s="474"/>
      <c r="S57" s="474"/>
    </row>
    <row r="58" spans="1:19" s="368" customFormat="1" x14ac:dyDescent="0.25">
      <c r="A58" s="483" t="s">
        <v>528</v>
      </c>
      <c r="B58" s="474"/>
      <c r="C58" s="482" t="s">
        <v>529</v>
      </c>
      <c r="D58" s="482" t="s">
        <v>863</v>
      </c>
      <c r="E58" s="666" t="s">
        <v>1360</v>
      </c>
      <c r="F58" s="491">
        <v>13</v>
      </c>
      <c r="G58" s="491">
        <v>78</v>
      </c>
      <c r="H58" s="492"/>
      <c r="I58" s="483"/>
      <c r="J58" s="483"/>
      <c r="K58" s="493">
        <v>55</v>
      </c>
      <c r="L58" s="483">
        <v>237</v>
      </c>
      <c r="M58" s="483" t="s">
        <v>530</v>
      </c>
      <c r="N58" s="483"/>
      <c r="O58" s="483"/>
      <c r="P58" s="483" t="s">
        <v>1180</v>
      </c>
      <c r="Q58" s="474" t="s">
        <v>255</v>
      </c>
      <c r="R58" s="474"/>
      <c r="S58" s="474"/>
    </row>
    <row r="59" spans="1:19" s="368" customFormat="1" ht="22.8" x14ac:dyDescent="0.25">
      <c r="A59" s="483" t="s">
        <v>1367</v>
      </c>
      <c r="B59" s="474" t="s">
        <v>666</v>
      </c>
      <c r="C59" s="482" t="s">
        <v>667</v>
      </c>
      <c r="D59" s="482" t="s">
        <v>884</v>
      </c>
      <c r="E59" s="482" t="s">
        <v>1366</v>
      </c>
      <c r="F59" s="491">
        <v>-3.9780000000000002</v>
      </c>
      <c r="G59" s="491">
        <v>119.6</v>
      </c>
      <c r="H59" s="492"/>
      <c r="I59" s="483"/>
      <c r="J59" s="483"/>
      <c r="K59" s="493">
        <v>55</v>
      </c>
      <c r="L59" s="501">
        <v>185</v>
      </c>
      <c r="M59" s="483"/>
      <c r="N59" s="483"/>
      <c r="O59" s="483"/>
      <c r="P59" s="483" t="s">
        <v>1180</v>
      </c>
      <c r="Q59" s="474" t="s">
        <v>295</v>
      </c>
      <c r="R59" s="474" t="s">
        <v>1855</v>
      </c>
      <c r="S59" s="474"/>
    </row>
    <row r="60" spans="1:19" s="368" customFormat="1" ht="22.8" x14ac:dyDescent="0.25">
      <c r="A60" s="665" t="s">
        <v>1369</v>
      </c>
      <c r="B60" s="666"/>
      <c r="C60" s="673" t="s">
        <v>1368</v>
      </c>
      <c r="D60" s="673" t="s">
        <v>1364</v>
      </c>
      <c r="E60" s="673" t="s">
        <v>1366</v>
      </c>
      <c r="F60" s="667">
        <v>-6.3689999999999998</v>
      </c>
      <c r="G60" s="667">
        <v>106.633</v>
      </c>
      <c r="H60" s="668"/>
      <c r="I60" s="668"/>
      <c r="J60" s="668"/>
      <c r="K60" s="668"/>
      <c r="L60" s="668"/>
      <c r="M60" s="668"/>
      <c r="N60" s="668"/>
      <c r="O60" s="668"/>
      <c r="P60" s="483" t="s">
        <v>1180</v>
      </c>
      <c r="Q60" s="474"/>
      <c r="R60" s="669" t="s">
        <v>1883</v>
      </c>
      <c r="S60" s="670" t="s">
        <v>1885</v>
      </c>
    </row>
    <row r="61" spans="1:19" s="368" customFormat="1" ht="34.200000000000003" x14ac:dyDescent="0.25">
      <c r="A61" s="483" t="s">
        <v>189</v>
      </c>
      <c r="B61" s="367"/>
      <c r="C61" s="482" t="s">
        <v>1837</v>
      </c>
      <c r="D61" s="482" t="s">
        <v>873</v>
      </c>
      <c r="E61" s="666" t="s">
        <v>1837</v>
      </c>
      <c r="F61" s="491">
        <v>32</v>
      </c>
      <c r="G61" s="491">
        <v>34.799999999999997</v>
      </c>
      <c r="H61" s="492"/>
      <c r="I61" s="483"/>
      <c r="J61" s="483"/>
      <c r="K61" s="493"/>
      <c r="L61" s="483"/>
      <c r="M61" s="483"/>
      <c r="N61" s="483"/>
      <c r="O61" s="483"/>
      <c r="P61" s="483" t="s">
        <v>1180</v>
      </c>
      <c r="Q61" s="474" t="s">
        <v>596</v>
      </c>
      <c r="R61" s="474" t="s">
        <v>40</v>
      </c>
      <c r="S61" s="474" t="s">
        <v>1838</v>
      </c>
    </row>
    <row r="62" spans="1:19" s="368" customFormat="1" x14ac:dyDescent="0.25">
      <c r="A62" s="483" t="s">
        <v>675</v>
      </c>
      <c r="B62" s="474"/>
      <c r="C62" s="482" t="s">
        <v>676</v>
      </c>
      <c r="D62" s="482" t="s">
        <v>869</v>
      </c>
      <c r="E62" s="473" t="s">
        <v>1859</v>
      </c>
      <c r="F62" s="491">
        <v>41.67</v>
      </c>
      <c r="G62" s="491">
        <v>12.45</v>
      </c>
      <c r="H62" s="492"/>
      <c r="I62" s="483"/>
      <c r="J62" s="483"/>
      <c r="K62" s="493">
        <v>52.2</v>
      </c>
      <c r="L62" s="483"/>
      <c r="M62" s="483" t="s">
        <v>634</v>
      </c>
      <c r="N62" s="483"/>
      <c r="O62" s="483"/>
      <c r="P62" s="483" t="s">
        <v>1180</v>
      </c>
      <c r="Q62" s="474" t="s">
        <v>635</v>
      </c>
      <c r="R62" s="474"/>
      <c r="S62" s="474"/>
    </row>
    <row r="63" spans="1:19" s="368" customFormat="1" x14ac:dyDescent="0.25">
      <c r="A63" s="483" t="s">
        <v>645</v>
      </c>
      <c r="B63" s="474"/>
      <c r="C63" s="482" t="s">
        <v>644</v>
      </c>
      <c r="D63" s="482" t="s">
        <v>869</v>
      </c>
      <c r="E63" s="482" t="s">
        <v>57</v>
      </c>
      <c r="F63" s="491">
        <v>40.39</v>
      </c>
      <c r="G63" s="491">
        <v>16.420000000000002</v>
      </c>
      <c r="H63" s="492"/>
      <c r="I63" s="483"/>
      <c r="J63" s="483"/>
      <c r="K63" s="493">
        <v>54.6</v>
      </c>
      <c r="L63" s="483">
        <v>120</v>
      </c>
      <c r="M63" s="483"/>
      <c r="N63" s="483"/>
      <c r="O63" s="483"/>
      <c r="P63" s="483" t="s">
        <v>1180</v>
      </c>
      <c r="Q63" s="480" t="s">
        <v>1843</v>
      </c>
      <c r="R63" s="474"/>
      <c r="S63" s="474"/>
    </row>
    <row r="64" spans="1:19" s="368" customFormat="1" ht="22.8" x14ac:dyDescent="0.25">
      <c r="A64" s="483" t="s">
        <v>643</v>
      </c>
      <c r="B64" s="474"/>
      <c r="C64" s="482" t="s">
        <v>644</v>
      </c>
      <c r="D64" s="482" t="s">
        <v>869</v>
      </c>
      <c r="E64" s="482" t="s">
        <v>57</v>
      </c>
      <c r="F64" s="491">
        <v>40.649000000000001</v>
      </c>
      <c r="G64" s="491">
        <v>16.704000000000001</v>
      </c>
      <c r="H64" s="492"/>
      <c r="I64" s="483"/>
      <c r="J64" s="483"/>
      <c r="K64" s="493">
        <v>52.2</v>
      </c>
      <c r="L64" s="483"/>
      <c r="M64" s="483" t="s">
        <v>634</v>
      </c>
      <c r="N64" s="483"/>
      <c r="O64" s="483"/>
      <c r="P64" s="483" t="s">
        <v>1180</v>
      </c>
      <c r="Q64" s="474" t="s">
        <v>1907</v>
      </c>
      <c r="R64" s="474"/>
      <c r="S64" s="473"/>
    </row>
    <row r="65" spans="1:19" s="368" customFormat="1" ht="45.6" x14ac:dyDescent="0.25">
      <c r="A65" s="487" t="s">
        <v>566</v>
      </c>
      <c r="B65" s="475" t="s">
        <v>40</v>
      </c>
      <c r="C65" s="486" t="s">
        <v>565</v>
      </c>
      <c r="D65" s="486" t="s">
        <v>869</v>
      </c>
      <c r="E65" s="486" t="s">
        <v>1824</v>
      </c>
      <c r="F65" s="667">
        <v>41.9786</v>
      </c>
      <c r="G65" s="667">
        <v>13.603300000000001</v>
      </c>
      <c r="H65" s="497"/>
      <c r="I65" s="487"/>
      <c r="J65" s="487">
        <v>13.2</v>
      </c>
      <c r="K65" s="487"/>
      <c r="L65" s="487"/>
      <c r="M65" s="487"/>
      <c r="N65" s="487"/>
      <c r="O65" s="487" t="s">
        <v>94</v>
      </c>
      <c r="P65" s="483" t="s">
        <v>1180</v>
      </c>
      <c r="Q65" s="475" t="s">
        <v>1823</v>
      </c>
      <c r="R65" s="475" t="s">
        <v>1822</v>
      </c>
      <c r="S65" s="475" t="s">
        <v>1821</v>
      </c>
    </row>
    <row r="66" spans="1:19" s="368" customFormat="1" ht="45.6" x14ac:dyDescent="0.25">
      <c r="A66" s="487" t="s">
        <v>564</v>
      </c>
      <c r="B66" s="475" t="s">
        <v>40</v>
      </c>
      <c r="C66" s="486" t="s">
        <v>565</v>
      </c>
      <c r="D66" s="486" t="s">
        <v>869</v>
      </c>
      <c r="E66" s="486" t="s">
        <v>1824</v>
      </c>
      <c r="F66" s="667">
        <v>41.9786</v>
      </c>
      <c r="G66" s="667">
        <v>13.603300000000001</v>
      </c>
      <c r="H66" s="497"/>
      <c r="I66" s="487"/>
      <c r="J66" s="487">
        <v>13.2</v>
      </c>
      <c r="K66" s="487"/>
      <c r="L66" s="487"/>
      <c r="M66" s="487"/>
      <c r="N66" s="487"/>
      <c r="O66" s="487" t="s">
        <v>94</v>
      </c>
      <c r="P66" s="483" t="s">
        <v>1180</v>
      </c>
      <c r="Q66" s="475" t="s">
        <v>1823</v>
      </c>
      <c r="R66" s="475" t="s">
        <v>1822</v>
      </c>
      <c r="S66" s="475" t="s">
        <v>1821</v>
      </c>
    </row>
    <row r="67" spans="1:19" s="368" customFormat="1" ht="34.200000000000003" x14ac:dyDescent="0.25">
      <c r="A67" s="483" t="s">
        <v>567</v>
      </c>
      <c r="B67" s="474"/>
      <c r="C67" s="482" t="s">
        <v>565</v>
      </c>
      <c r="D67" s="482" t="s">
        <v>869</v>
      </c>
      <c r="E67" s="486" t="s">
        <v>1820</v>
      </c>
      <c r="F67" s="667">
        <v>41.9786</v>
      </c>
      <c r="G67" s="667">
        <v>13.603300000000001</v>
      </c>
      <c r="H67" s="492"/>
      <c r="I67" s="483"/>
      <c r="J67" s="483"/>
      <c r="K67" s="483"/>
      <c r="L67" s="483"/>
      <c r="M67" s="483"/>
      <c r="N67" s="483"/>
      <c r="O67" s="483"/>
      <c r="P67" s="483" t="s">
        <v>1180</v>
      </c>
      <c r="Q67" s="485"/>
      <c r="R67" s="474" t="s">
        <v>40</v>
      </c>
      <c r="S67" s="474"/>
    </row>
    <row r="68" spans="1:19" s="368" customFormat="1" ht="22.8" x14ac:dyDescent="0.25">
      <c r="A68" s="483" t="s">
        <v>772</v>
      </c>
      <c r="B68" s="474"/>
      <c r="C68" s="482" t="s">
        <v>773</v>
      </c>
      <c r="D68" s="482" t="s">
        <v>872</v>
      </c>
      <c r="E68" s="482" t="s">
        <v>66</v>
      </c>
      <c r="F68" s="491">
        <v>36.116999999999997</v>
      </c>
      <c r="G68" s="491">
        <v>140.05000000000001</v>
      </c>
      <c r="H68" s="492"/>
      <c r="I68" s="483"/>
      <c r="J68" s="483"/>
      <c r="K68" s="493"/>
      <c r="L68" s="483"/>
      <c r="M68" s="483"/>
      <c r="N68" s="483"/>
      <c r="O68" s="483"/>
      <c r="P68" s="483" t="s">
        <v>1180</v>
      </c>
      <c r="Q68" s="474" t="s">
        <v>774</v>
      </c>
      <c r="R68" s="474"/>
      <c r="S68" s="474"/>
    </row>
    <row r="69" spans="1:19" s="368" customFormat="1" x14ac:dyDescent="0.25">
      <c r="A69" s="483" t="s">
        <v>626</v>
      </c>
      <c r="B69" s="474"/>
      <c r="C69" s="482" t="s">
        <v>627</v>
      </c>
      <c r="D69" s="482" t="s">
        <v>872</v>
      </c>
      <c r="E69" s="666" t="s">
        <v>1421</v>
      </c>
      <c r="F69" s="491">
        <v>32.836047999999998</v>
      </c>
      <c r="G69" s="491">
        <v>130.86952199999999</v>
      </c>
      <c r="H69" s="492">
        <v>0.22</v>
      </c>
      <c r="I69" s="483"/>
      <c r="J69" s="483"/>
      <c r="K69" s="493"/>
      <c r="L69" s="483"/>
      <c r="M69" s="483"/>
      <c r="N69" s="483"/>
      <c r="O69" s="483"/>
      <c r="P69" s="483" t="s">
        <v>1180</v>
      </c>
      <c r="Q69" s="474" t="s">
        <v>62</v>
      </c>
      <c r="R69" s="474" t="s">
        <v>628</v>
      </c>
      <c r="S69" s="474"/>
    </row>
    <row r="70" spans="1:19" s="368" customFormat="1" ht="22.8" x14ac:dyDescent="0.25">
      <c r="A70" s="483" t="s">
        <v>607</v>
      </c>
      <c r="B70" s="474"/>
      <c r="C70" s="482" t="s">
        <v>605</v>
      </c>
      <c r="D70" s="482" t="s">
        <v>872</v>
      </c>
      <c r="E70" s="482" t="s">
        <v>66</v>
      </c>
      <c r="F70" s="491">
        <v>35.1</v>
      </c>
      <c r="G70" s="491">
        <v>140.30000000000001</v>
      </c>
      <c r="H70" s="492"/>
      <c r="I70" s="483"/>
      <c r="J70" s="483"/>
      <c r="K70" s="493"/>
      <c r="L70" s="483"/>
      <c r="M70" s="483"/>
      <c r="N70" s="483">
        <v>13</v>
      </c>
      <c r="O70" s="483"/>
      <c r="P70" s="483" t="s">
        <v>1180</v>
      </c>
      <c r="Q70" s="474" t="s">
        <v>67</v>
      </c>
      <c r="R70" s="474" t="s">
        <v>40</v>
      </c>
      <c r="S70" s="474" t="s">
        <v>1842</v>
      </c>
    </row>
    <row r="71" spans="1:19" s="368" customFormat="1" ht="22.8" x14ac:dyDescent="0.25">
      <c r="A71" s="483" t="s">
        <v>604</v>
      </c>
      <c r="B71" s="474"/>
      <c r="C71" s="482" t="s">
        <v>605</v>
      </c>
      <c r="D71" s="482" t="s">
        <v>872</v>
      </c>
      <c r="E71" s="482" t="s">
        <v>66</v>
      </c>
      <c r="F71" s="491">
        <v>35.1</v>
      </c>
      <c r="G71" s="491">
        <v>140.30000000000001</v>
      </c>
      <c r="H71" s="492"/>
      <c r="I71" s="483"/>
      <c r="J71" s="483"/>
      <c r="K71" s="493"/>
      <c r="L71" s="483"/>
      <c r="M71" s="483"/>
      <c r="N71" s="483">
        <v>10</v>
      </c>
      <c r="O71" s="483"/>
      <c r="P71" s="483" t="s">
        <v>1180</v>
      </c>
      <c r="Q71" s="474" t="s">
        <v>606</v>
      </c>
      <c r="R71" s="474" t="s">
        <v>40</v>
      </c>
      <c r="S71" s="474" t="s">
        <v>1842</v>
      </c>
    </row>
    <row r="72" spans="1:19" s="368" customFormat="1" x14ac:dyDescent="0.25">
      <c r="A72" s="483" t="s">
        <v>1960</v>
      </c>
      <c r="B72" s="474"/>
      <c r="C72" s="482" t="s">
        <v>1956</v>
      </c>
      <c r="D72" s="482" t="s">
        <v>872</v>
      </c>
      <c r="E72" s="482" t="s">
        <v>1957</v>
      </c>
      <c r="F72" s="491">
        <v>35.6248</v>
      </c>
      <c r="G72" s="491">
        <v>140.10390000000001</v>
      </c>
      <c r="H72" s="492"/>
      <c r="I72" s="483"/>
      <c r="J72" s="483"/>
      <c r="K72" s="493">
        <v>49</v>
      </c>
      <c r="L72" s="483">
        <v>300</v>
      </c>
      <c r="M72" s="483" t="s">
        <v>541</v>
      </c>
      <c r="N72" s="483"/>
      <c r="O72" s="483"/>
      <c r="P72" s="483" t="s">
        <v>1180</v>
      </c>
      <c r="Q72" s="474" t="s">
        <v>1958</v>
      </c>
      <c r="R72" s="474" t="s">
        <v>1959</v>
      </c>
      <c r="S72" s="474"/>
    </row>
    <row r="73" spans="1:19" s="368" customFormat="1" x14ac:dyDescent="0.25">
      <c r="A73" s="483" t="s">
        <v>591</v>
      </c>
      <c r="B73" s="474"/>
      <c r="C73" s="482" t="s">
        <v>587</v>
      </c>
      <c r="D73" s="482" t="s">
        <v>872</v>
      </c>
      <c r="E73" s="666" t="s">
        <v>1412</v>
      </c>
      <c r="F73" s="491">
        <v>34.36</v>
      </c>
      <c r="G73" s="491">
        <v>132.4</v>
      </c>
      <c r="H73" s="492"/>
      <c r="I73" s="483"/>
      <c r="J73" s="483"/>
      <c r="K73" s="493">
        <v>55</v>
      </c>
      <c r="L73" s="493">
        <v>185</v>
      </c>
      <c r="M73" s="483"/>
      <c r="N73" s="483"/>
      <c r="O73" s="483"/>
      <c r="P73" s="483" t="s">
        <v>1180</v>
      </c>
      <c r="Q73" s="474" t="s">
        <v>295</v>
      </c>
      <c r="R73" s="474"/>
      <c r="S73" s="474"/>
    </row>
    <row r="74" spans="1:19" s="368" customFormat="1" x14ac:dyDescent="0.25">
      <c r="A74" s="483" t="s">
        <v>589</v>
      </c>
      <c r="B74" s="474"/>
      <c r="C74" s="482" t="s">
        <v>587</v>
      </c>
      <c r="D74" s="482" t="s">
        <v>872</v>
      </c>
      <c r="E74" s="666" t="s">
        <v>1412</v>
      </c>
      <c r="F74" s="491">
        <v>34.367777779999997</v>
      </c>
      <c r="G74" s="491">
        <v>132.3761111</v>
      </c>
      <c r="H74" s="492"/>
      <c r="I74" s="483"/>
      <c r="J74" s="483">
        <v>7.3</v>
      </c>
      <c r="K74" s="493"/>
      <c r="L74" s="483"/>
      <c r="M74" s="483"/>
      <c r="N74" s="483"/>
      <c r="O74" s="483" t="s">
        <v>40</v>
      </c>
      <c r="P74" s="483" t="s">
        <v>1180</v>
      </c>
      <c r="Q74" s="474" t="s">
        <v>62</v>
      </c>
      <c r="R74" s="474" t="s">
        <v>590</v>
      </c>
      <c r="S74" s="474"/>
    </row>
    <row r="75" spans="1:19" s="368" customFormat="1" x14ac:dyDescent="0.25">
      <c r="A75" s="483" t="s">
        <v>586</v>
      </c>
      <c r="B75" s="474"/>
      <c r="C75" s="482" t="s">
        <v>587</v>
      </c>
      <c r="D75" s="482" t="s">
        <v>872</v>
      </c>
      <c r="E75" s="671" t="s">
        <v>1412</v>
      </c>
      <c r="F75" s="491">
        <v>34.3675</v>
      </c>
      <c r="G75" s="491">
        <v>132.3761111</v>
      </c>
      <c r="H75" s="492"/>
      <c r="I75" s="483"/>
      <c r="J75" s="483">
        <v>13</v>
      </c>
      <c r="K75" s="493"/>
      <c r="L75" s="483"/>
      <c r="M75" s="483"/>
      <c r="N75" s="483"/>
      <c r="O75" s="483" t="s">
        <v>40</v>
      </c>
      <c r="P75" s="483" t="s">
        <v>1180</v>
      </c>
      <c r="Q75" s="474" t="s">
        <v>62</v>
      </c>
      <c r="R75" s="474" t="s">
        <v>588</v>
      </c>
      <c r="S75" s="474"/>
    </row>
    <row r="76" spans="1:19" s="368" customFormat="1" x14ac:dyDescent="0.25">
      <c r="A76" s="483" t="s">
        <v>585</v>
      </c>
      <c r="B76" s="474"/>
      <c r="C76" s="482" t="s">
        <v>1834</v>
      </c>
      <c r="D76" s="482" t="s">
        <v>872</v>
      </c>
      <c r="E76" s="482" t="s">
        <v>1408</v>
      </c>
      <c r="F76" s="491">
        <v>36</v>
      </c>
      <c r="G76" s="491">
        <v>139.30000000000001</v>
      </c>
      <c r="H76" s="492"/>
      <c r="I76" s="483"/>
      <c r="J76" s="483"/>
      <c r="K76" s="493">
        <v>55</v>
      </c>
      <c r="L76" s="493">
        <v>185</v>
      </c>
      <c r="M76" s="483"/>
      <c r="N76" s="483"/>
      <c r="O76" s="483"/>
      <c r="P76" s="483" t="s">
        <v>1180</v>
      </c>
      <c r="Q76" s="474" t="s">
        <v>295</v>
      </c>
      <c r="R76" s="474"/>
      <c r="S76" s="474"/>
    </row>
    <row r="77" spans="1:19" s="368" customFormat="1" x14ac:dyDescent="0.25">
      <c r="A77" s="483" t="s">
        <v>582</v>
      </c>
      <c r="B77" s="474"/>
      <c r="C77" s="482" t="s">
        <v>583</v>
      </c>
      <c r="D77" s="482" t="s">
        <v>872</v>
      </c>
      <c r="E77" s="482" t="s">
        <v>1408</v>
      </c>
      <c r="F77" s="491">
        <v>36.003799999999998</v>
      </c>
      <c r="G77" s="491">
        <v>139.34880000000001</v>
      </c>
      <c r="H77" s="492"/>
      <c r="I77" s="483"/>
      <c r="J77" s="483"/>
      <c r="K77" s="493">
        <v>55.9</v>
      </c>
      <c r="L77" s="483">
        <v>150</v>
      </c>
      <c r="M77" s="483" t="s">
        <v>580</v>
      </c>
      <c r="N77" s="483"/>
      <c r="O77" s="483"/>
      <c r="P77" s="483" t="s">
        <v>1180</v>
      </c>
      <c r="Q77" s="474" t="s">
        <v>584</v>
      </c>
      <c r="R77" s="474"/>
      <c r="S77" s="474"/>
    </row>
    <row r="78" spans="1:19" s="368" customFormat="1" ht="22.8" x14ac:dyDescent="0.25">
      <c r="A78" s="483" t="s">
        <v>578</v>
      </c>
      <c r="B78" s="474"/>
      <c r="C78" s="482" t="s">
        <v>579</v>
      </c>
      <c r="D78" s="482" t="s">
        <v>872</v>
      </c>
      <c r="E78" s="482" t="s">
        <v>1408</v>
      </c>
      <c r="F78" s="491">
        <v>36.002299999999998</v>
      </c>
      <c r="G78" s="491">
        <v>139.34780000000001</v>
      </c>
      <c r="H78" s="492"/>
      <c r="I78" s="483"/>
      <c r="J78" s="483"/>
      <c r="K78" s="493">
        <v>56.7</v>
      </c>
      <c r="L78" s="483">
        <v>150</v>
      </c>
      <c r="M78" s="483" t="s">
        <v>580</v>
      </c>
      <c r="N78" s="483"/>
      <c r="O78" s="483"/>
      <c r="P78" s="483" t="s">
        <v>1180</v>
      </c>
      <c r="Q78" s="474" t="s">
        <v>581</v>
      </c>
      <c r="R78" s="474"/>
      <c r="S78" s="474" t="s">
        <v>1835</v>
      </c>
    </row>
    <row r="79" spans="1:19" s="368" customFormat="1" x14ac:dyDescent="0.25">
      <c r="A79" s="483" t="s">
        <v>632</v>
      </c>
      <c r="B79" s="474" t="s">
        <v>636</v>
      </c>
      <c r="C79" s="482" t="s">
        <v>633</v>
      </c>
      <c r="D79" s="482" t="s">
        <v>878</v>
      </c>
      <c r="E79" s="482" t="s">
        <v>57</v>
      </c>
      <c r="F79" s="491">
        <f>3+(2*60+0)/3600</f>
        <v>3.0333333333333332</v>
      </c>
      <c r="G79" s="491">
        <f>40+(1*60+0)/3600</f>
        <v>40.016666666666666</v>
      </c>
      <c r="H79" s="492"/>
      <c r="I79" s="483"/>
      <c r="J79" s="483"/>
      <c r="K79" s="493">
        <v>52</v>
      </c>
      <c r="L79" s="483"/>
      <c r="M79" s="483" t="s">
        <v>634</v>
      </c>
      <c r="N79" s="483"/>
      <c r="O79" s="483"/>
      <c r="P79" s="483" t="s">
        <v>1180</v>
      </c>
      <c r="Q79" s="474" t="s">
        <v>635</v>
      </c>
      <c r="R79" s="474"/>
      <c r="S79" s="474"/>
    </row>
    <row r="80" spans="1:19" s="466" customFormat="1" ht="22.8" x14ac:dyDescent="0.25">
      <c r="A80" s="665" t="s">
        <v>1453</v>
      </c>
      <c r="B80" s="666"/>
      <c r="C80" s="673" t="s">
        <v>1451</v>
      </c>
      <c r="D80" s="673" t="s">
        <v>1450</v>
      </c>
      <c r="E80" s="673" t="s">
        <v>1452</v>
      </c>
      <c r="F80" s="667">
        <v>42.08</v>
      </c>
      <c r="G80" s="667">
        <v>74.875299999999996</v>
      </c>
      <c r="H80" s="668"/>
      <c r="I80" s="668"/>
      <c r="J80" s="668"/>
      <c r="K80" s="668"/>
      <c r="L80" s="668"/>
      <c r="M80" s="668"/>
      <c r="N80" s="668"/>
      <c r="O80" s="668"/>
      <c r="P80" s="483" t="s">
        <v>1180</v>
      </c>
      <c r="Q80" s="474"/>
      <c r="R80" s="669" t="s">
        <v>1227</v>
      </c>
      <c r="S80" s="670" t="s">
        <v>1869</v>
      </c>
    </row>
    <row r="81" spans="1:19" s="368" customFormat="1" x14ac:dyDescent="0.25">
      <c r="A81" s="665"/>
      <c r="B81" s="666"/>
      <c r="C81" s="666" t="s">
        <v>1454</v>
      </c>
      <c r="D81" s="666" t="s">
        <v>1454</v>
      </c>
      <c r="E81" s="666" t="s">
        <v>1274</v>
      </c>
      <c r="F81" s="667">
        <v>-20</v>
      </c>
      <c r="G81" s="667">
        <v>58</v>
      </c>
      <c r="H81" s="668"/>
      <c r="I81" s="668"/>
      <c r="J81" s="668"/>
      <c r="K81" s="668"/>
      <c r="L81" s="668"/>
      <c r="M81" s="668"/>
      <c r="N81" s="668"/>
      <c r="O81" s="668"/>
      <c r="P81" s="483" t="s">
        <v>1180</v>
      </c>
      <c r="Q81" s="474"/>
      <c r="R81" s="669" t="s">
        <v>1886</v>
      </c>
      <c r="S81" s="680"/>
    </row>
    <row r="82" spans="1:19" s="368" customFormat="1" ht="22.8" x14ac:dyDescent="0.25">
      <c r="A82" s="665" t="s">
        <v>1459</v>
      </c>
      <c r="B82" s="666"/>
      <c r="C82" s="666" t="s">
        <v>1457</v>
      </c>
      <c r="D82" s="666" t="s">
        <v>1456</v>
      </c>
      <c r="E82" s="666" t="s">
        <v>1458</v>
      </c>
      <c r="F82" s="667">
        <v>18.544699999999999</v>
      </c>
      <c r="G82" s="667">
        <v>-88.263599999999997</v>
      </c>
      <c r="H82" s="668"/>
      <c r="I82" s="668"/>
      <c r="J82" s="668"/>
      <c r="K82" s="668"/>
      <c r="L82" s="668"/>
      <c r="M82" s="668"/>
      <c r="N82" s="668"/>
      <c r="O82" s="668"/>
      <c r="P82" s="483" t="s">
        <v>1180</v>
      </c>
      <c r="Q82" s="474"/>
      <c r="R82" s="669" t="s">
        <v>1460</v>
      </c>
      <c r="S82" s="670" t="s">
        <v>1885</v>
      </c>
    </row>
    <row r="83" spans="1:19" s="368" customFormat="1" ht="22.8" x14ac:dyDescent="0.25">
      <c r="A83" s="665" t="s">
        <v>1469</v>
      </c>
      <c r="B83" s="666"/>
      <c r="C83" s="673" t="s">
        <v>1468</v>
      </c>
      <c r="D83" s="673" t="s">
        <v>1467</v>
      </c>
      <c r="E83" s="673" t="s">
        <v>1452</v>
      </c>
      <c r="F83" s="667">
        <v>47.9253</v>
      </c>
      <c r="G83" s="667">
        <v>106.9592</v>
      </c>
      <c r="H83" s="668"/>
      <c r="I83" s="668"/>
      <c r="J83" s="668"/>
      <c r="K83" s="668"/>
      <c r="L83" s="668"/>
      <c r="M83" s="668"/>
      <c r="N83" s="668"/>
      <c r="O83" s="668"/>
      <c r="P83" s="483" t="s">
        <v>1180</v>
      </c>
      <c r="Q83" s="474"/>
      <c r="R83" s="669" t="s">
        <v>1227</v>
      </c>
      <c r="S83" s="670" t="s">
        <v>1869</v>
      </c>
    </row>
    <row r="84" spans="1:19" s="368" customFormat="1" ht="22.8" x14ac:dyDescent="0.25">
      <c r="A84" s="483" t="s">
        <v>1084</v>
      </c>
      <c r="B84" s="474"/>
      <c r="C84" s="482" t="s">
        <v>1477</v>
      </c>
      <c r="D84" s="474" t="s">
        <v>1087</v>
      </c>
      <c r="E84" s="474" t="s">
        <v>1851</v>
      </c>
      <c r="F84" s="491">
        <v>8.9885999999999999</v>
      </c>
      <c r="G84" s="491">
        <v>7.3761000000000001</v>
      </c>
      <c r="H84" s="483"/>
      <c r="I84" s="522">
        <v>5</v>
      </c>
      <c r="J84" s="523">
        <v>7.3</v>
      </c>
      <c r="K84" s="483">
        <v>53.3</v>
      </c>
      <c r="L84" s="483">
        <v>125</v>
      </c>
      <c r="M84" s="483" t="s">
        <v>1085</v>
      </c>
      <c r="N84" s="483">
        <v>2730</v>
      </c>
      <c r="O84" s="483"/>
      <c r="P84" s="483" t="s">
        <v>1180</v>
      </c>
      <c r="Q84" s="474" t="s">
        <v>1117</v>
      </c>
      <c r="R84" s="474" t="s">
        <v>1089</v>
      </c>
      <c r="S84" s="474"/>
    </row>
    <row r="85" spans="1:19" s="368" customFormat="1" x14ac:dyDescent="0.25">
      <c r="A85" s="483" t="s">
        <v>766</v>
      </c>
      <c r="B85" s="474"/>
      <c r="C85" s="482" t="s">
        <v>764</v>
      </c>
      <c r="D85" s="482" t="s">
        <v>891</v>
      </c>
      <c r="E85" s="681" t="s">
        <v>1201</v>
      </c>
      <c r="F85" s="491">
        <v>69.829821999999993</v>
      </c>
      <c r="G85" s="491">
        <v>18.940443999999999</v>
      </c>
      <c r="H85" s="492">
        <v>0.14000000000000001</v>
      </c>
      <c r="I85" s="483"/>
      <c r="J85" s="483"/>
      <c r="K85" s="493"/>
      <c r="L85" s="483"/>
      <c r="M85" s="483"/>
      <c r="N85" s="483"/>
      <c r="O85" s="483"/>
      <c r="P85" s="483" t="s">
        <v>1180</v>
      </c>
      <c r="Q85" s="474" t="s">
        <v>62</v>
      </c>
      <c r="R85" s="474"/>
      <c r="S85" s="474"/>
    </row>
    <row r="86" spans="1:19" s="368" customFormat="1" ht="38.1" customHeight="1" x14ac:dyDescent="0.25">
      <c r="A86" s="483" t="s">
        <v>763</v>
      </c>
      <c r="B86" s="474"/>
      <c r="C86" s="482" t="s">
        <v>764</v>
      </c>
      <c r="D86" s="482" t="s">
        <v>891</v>
      </c>
      <c r="E86" s="678" t="s">
        <v>1201</v>
      </c>
      <c r="F86" s="491">
        <v>69.7</v>
      </c>
      <c r="G86" s="491">
        <v>18.899999999999999</v>
      </c>
      <c r="H86" s="492"/>
      <c r="I86" s="483">
        <v>3</v>
      </c>
      <c r="J86" s="483" t="s">
        <v>765</v>
      </c>
      <c r="K86" s="493">
        <v>51</v>
      </c>
      <c r="L86" s="483">
        <v>100</v>
      </c>
      <c r="M86" s="483" t="s">
        <v>521</v>
      </c>
      <c r="N86" s="483"/>
      <c r="O86" s="483"/>
      <c r="P86" s="483" t="s">
        <v>1180</v>
      </c>
      <c r="Q86" s="710" t="s">
        <v>2177</v>
      </c>
      <c r="R86" s="710" t="s">
        <v>2180</v>
      </c>
      <c r="S86" s="474"/>
    </row>
    <row r="87" spans="1:19" s="370" customFormat="1" ht="13.2" x14ac:dyDescent="0.25">
      <c r="A87" s="483" t="s">
        <v>744</v>
      </c>
      <c r="B87" s="475" t="s">
        <v>746</v>
      </c>
      <c r="C87" s="482" t="s">
        <v>732</v>
      </c>
      <c r="D87" s="482" t="s">
        <v>891</v>
      </c>
      <c r="E87" s="678" t="s">
        <v>1201</v>
      </c>
      <c r="F87" s="491">
        <v>78.23</v>
      </c>
      <c r="G87" s="491">
        <v>15.4</v>
      </c>
      <c r="H87" s="492"/>
      <c r="I87" s="483"/>
      <c r="J87" s="483"/>
      <c r="K87" s="493">
        <v>57.8</v>
      </c>
      <c r="L87" s="483">
        <v>183</v>
      </c>
      <c r="M87" s="483"/>
      <c r="N87" s="483"/>
      <c r="O87" s="483"/>
      <c r="P87" s="483" t="s">
        <v>1180</v>
      </c>
      <c r="Q87" s="474" t="s">
        <v>745</v>
      </c>
      <c r="R87" s="474"/>
      <c r="S87" s="474"/>
    </row>
    <row r="88" spans="1:19" s="370" customFormat="1" ht="13.2" x14ac:dyDescent="0.25">
      <c r="A88" s="483" t="s">
        <v>742</v>
      </c>
      <c r="B88" s="475"/>
      <c r="C88" s="482" t="s">
        <v>732</v>
      </c>
      <c r="D88" s="482" t="s">
        <v>891</v>
      </c>
      <c r="E88" s="678" t="s">
        <v>1201</v>
      </c>
      <c r="F88" s="491">
        <v>78.209999999999994</v>
      </c>
      <c r="G88" s="491">
        <v>15.38</v>
      </c>
      <c r="H88" s="492"/>
      <c r="I88" s="483"/>
      <c r="J88" s="483"/>
      <c r="K88" s="493">
        <v>52</v>
      </c>
      <c r="L88" s="483"/>
      <c r="M88" s="483" t="s">
        <v>617</v>
      </c>
      <c r="N88" s="483"/>
      <c r="O88" s="483"/>
      <c r="P88" s="483" t="s">
        <v>1180</v>
      </c>
      <c r="Q88" s="474" t="s">
        <v>743</v>
      </c>
      <c r="R88" s="474"/>
      <c r="S88" s="474"/>
    </row>
    <row r="89" spans="1:19" s="368" customFormat="1" x14ac:dyDescent="0.25">
      <c r="A89" s="483" t="s">
        <v>740</v>
      </c>
      <c r="B89" s="475"/>
      <c r="C89" s="482" t="s">
        <v>732</v>
      </c>
      <c r="D89" s="482" t="s">
        <v>891</v>
      </c>
      <c r="E89" s="678" t="s">
        <v>1201</v>
      </c>
      <c r="F89" s="491">
        <v>78.209999999999994</v>
      </c>
      <c r="G89" s="491">
        <v>15.38</v>
      </c>
      <c r="H89" s="492"/>
      <c r="I89" s="483"/>
      <c r="J89" s="483"/>
      <c r="K89" s="493">
        <v>59</v>
      </c>
      <c r="L89" s="483">
        <v>200</v>
      </c>
      <c r="M89" s="483"/>
      <c r="N89" s="483"/>
      <c r="O89" s="483"/>
      <c r="P89" s="483" t="s">
        <v>1180</v>
      </c>
      <c r="Q89" s="474" t="s">
        <v>741</v>
      </c>
      <c r="R89" s="474" t="s">
        <v>40</v>
      </c>
      <c r="S89" s="474"/>
    </row>
    <row r="90" spans="1:19" s="368" customFormat="1" ht="22.8" x14ac:dyDescent="0.25">
      <c r="A90" s="483" t="s">
        <v>739</v>
      </c>
      <c r="B90" s="475" t="s">
        <v>1863</v>
      </c>
      <c r="C90" s="482" t="s">
        <v>732</v>
      </c>
      <c r="D90" s="482" t="s">
        <v>891</v>
      </c>
      <c r="E90" s="681" t="s">
        <v>1862</v>
      </c>
      <c r="F90" s="491">
        <v>78.209999999999994</v>
      </c>
      <c r="G90" s="491">
        <v>15.38</v>
      </c>
      <c r="H90" s="492">
        <v>0.47</v>
      </c>
      <c r="I90" s="483">
        <v>5</v>
      </c>
      <c r="J90" s="483">
        <v>13</v>
      </c>
      <c r="K90" s="493">
        <v>59.3</v>
      </c>
      <c r="L90" s="483">
        <v>282</v>
      </c>
      <c r="M90" s="708" t="s">
        <v>2150</v>
      </c>
      <c r="N90" s="483"/>
      <c r="O90" s="483" t="s">
        <v>94</v>
      </c>
      <c r="P90" s="483" t="s">
        <v>1180</v>
      </c>
      <c r="Q90" s="710" t="s">
        <v>2151</v>
      </c>
      <c r="R90" s="709" t="s">
        <v>2152</v>
      </c>
      <c r="S90" s="474"/>
    </row>
    <row r="91" spans="1:19" s="368" customFormat="1" x14ac:dyDescent="0.25">
      <c r="A91" s="483" t="s">
        <v>738</v>
      </c>
      <c r="B91" s="475"/>
      <c r="C91" s="482" t="s">
        <v>732</v>
      </c>
      <c r="D91" s="482" t="s">
        <v>891</v>
      </c>
      <c r="E91" s="678" t="s">
        <v>1201</v>
      </c>
      <c r="F91" s="491">
        <v>78.2303</v>
      </c>
      <c r="G91" s="491">
        <v>15.393000000000001</v>
      </c>
      <c r="H91" s="492"/>
      <c r="I91" s="483">
        <v>5</v>
      </c>
      <c r="J91" s="483"/>
      <c r="K91" s="493">
        <v>56.5</v>
      </c>
      <c r="L91" s="483">
        <v>190</v>
      </c>
      <c r="M91" s="483"/>
      <c r="N91" s="483"/>
      <c r="O91" s="483"/>
      <c r="P91" s="483" t="s">
        <v>1180</v>
      </c>
      <c r="Q91" s="474" t="s">
        <v>184</v>
      </c>
      <c r="R91" s="474"/>
      <c r="S91" s="474"/>
    </row>
    <row r="92" spans="1:19" s="368" customFormat="1" ht="23.4" x14ac:dyDescent="0.25">
      <c r="A92" s="483" t="s">
        <v>737</v>
      </c>
      <c r="B92" s="475"/>
      <c r="C92" s="482" t="s">
        <v>732</v>
      </c>
      <c r="D92" s="482" t="s">
        <v>891</v>
      </c>
      <c r="E92" s="678" t="s">
        <v>1201</v>
      </c>
      <c r="F92" s="491">
        <v>78.23</v>
      </c>
      <c r="G92" s="491">
        <v>15.393000000000001</v>
      </c>
      <c r="H92" s="492"/>
      <c r="I92" s="483">
        <v>5</v>
      </c>
      <c r="J92" s="483"/>
      <c r="K92" s="493">
        <v>57.6</v>
      </c>
      <c r="L92" s="483">
        <v>131</v>
      </c>
      <c r="M92" s="483"/>
      <c r="N92" s="483"/>
      <c r="O92" s="483"/>
      <c r="P92" s="483" t="s">
        <v>1180</v>
      </c>
      <c r="Q92" s="474" t="s">
        <v>857</v>
      </c>
      <c r="R92" s="474"/>
      <c r="S92" s="474"/>
    </row>
    <row r="93" spans="1:19" s="368" customFormat="1" ht="34.799999999999997" x14ac:dyDescent="0.25">
      <c r="A93" s="483" t="s">
        <v>735</v>
      </c>
      <c r="B93" s="475" t="s">
        <v>736</v>
      </c>
      <c r="C93" s="482" t="s">
        <v>732</v>
      </c>
      <c r="D93" s="482" t="s">
        <v>891</v>
      </c>
      <c r="E93" s="678" t="s">
        <v>1201</v>
      </c>
      <c r="F93" s="495">
        <v>78.2303</v>
      </c>
      <c r="G93" s="495">
        <v>15.392799999999999</v>
      </c>
      <c r="H93" s="497">
        <v>0.45500000000000002</v>
      </c>
      <c r="I93" s="483">
        <v>5</v>
      </c>
      <c r="J93" s="483">
        <v>11.3</v>
      </c>
      <c r="K93" s="493">
        <v>56.8</v>
      </c>
      <c r="L93" s="487">
        <v>190</v>
      </c>
      <c r="M93" s="502"/>
      <c r="N93" s="502"/>
      <c r="O93" s="503" t="s">
        <v>561</v>
      </c>
      <c r="P93" s="483" t="s">
        <v>1180</v>
      </c>
      <c r="Q93" s="480" t="s">
        <v>856</v>
      </c>
      <c r="R93" s="474" t="s">
        <v>860</v>
      </c>
      <c r="S93" s="474"/>
    </row>
    <row r="94" spans="1:19" s="368" customFormat="1" x14ac:dyDescent="0.25">
      <c r="A94" s="483" t="s">
        <v>733</v>
      </c>
      <c r="B94" s="475"/>
      <c r="C94" s="482" t="s">
        <v>732</v>
      </c>
      <c r="D94" s="482" t="s">
        <v>891</v>
      </c>
      <c r="E94" s="678" t="s">
        <v>1201</v>
      </c>
      <c r="F94" s="491">
        <v>78.23</v>
      </c>
      <c r="G94" s="491">
        <v>15.388999999999999</v>
      </c>
      <c r="H94" s="492"/>
      <c r="I94" s="483">
        <v>5</v>
      </c>
      <c r="J94" s="483"/>
      <c r="K94" s="493">
        <v>57.5</v>
      </c>
      <c r="L94" s="483">
        <v>119</v>
      </c>
      <c r="M94" s="483" t="s">
        <v>521</v>
      </c>
      <c r="N94" s="483"/>
      <c r="O94" s="483"/>
      <c r="P94" s="483" t="s">
        <v>1180</v>
      </c>
      <c r="Q94" s="474" t="s">
        <v>734</v>
      </c>
      <c r="R94" s="474"/>
      <c r="S94" s="474"/>
    </row>
    <row r="95" spans="1:19" s="368" customFormat="1" x14ac:dyDescent="0.25">
      <c r="A95" s="483" t="s">
        <v>750</v>
      </c>
      <c r="B95" s="475"/>
      <c r="C95" s="482" t="s">
        <v>732</v>
      </c>
      <c r="D95" s="482" t="s">
        <v>891</v>
      </c>
      <c r="E95" s="678" t="s">
        <v>1201</v>
      </c>
      <c r="F95" s="491">
        <v>78.22</v>
      </c>
      <c r="G95" s="491">
        <v>15.45</v>
      </c>
      <c r="H95" s="492"/>
      <c r="I95" s="483"/>
      <c r="J95" s="483"/>
      <c r="K95" s="493">
        <v>57.7</v>
      </c>
      <c r="L95" s="483">
        <v>120</v>
      </c>
      <c r="M95" s="483"/>
      <c r="N95" s="483"/>
      <c r="O95" s="483"/>
      <c r="P95" s="483" t="s">
        <v>1180</v>
      </c>
      <c r="Q95" s="474" t="s">
        <v>751</v>
      </c>
      <c r="R95" s="474"/>
      <c r="S95" s="474"/>
    </row>
    <row r="96" spans="1:19" s="368" customFormat="1" ht="22.8" x14ac:dyDescent="0.25">
      <c r="A96" s="483" t="s">
        <v>748</v>
      </c>
      <c r="B96" s="475"/>
      <c r="C96" s="482" t="s">
        <v>732</v>
      </c>
      <c r="D96" s="482" t="s">
        <v>891</v>
      </c>
      <c r="E96" s="678" t="s">
        <v>1201</v>
      </c>
      <c r="F96" s="491">
        <v>78.22</v>
      </c>
      <c r="G96" s="491">
        <v>15.45</v>
      </c>
      <c r="H96" s="492"/>
      <c r="I96" s="483"/>
      <c r="J96" s="483"/>
      <c r="K96" s="493">
        <v>54.6</v>
      </c>
      <c r="L96" s="483">
        <v>120</v>
      </c>
      <c r="M96" s="483"/>
      <c r="N96" s="483"/>
      <c r="O96" s="483"/>
      <c r="P96" s="483" t="s">
        <v>1180</v>
      </c>
      <c r="Q96" s="474" t="s">
        <v>749</v>
      </c>
      <c r="R96" s="474"/>
      <c r="S96" s="474"/>
    </row>
    <row r="97" spans="1:19" s="368" customFormat="1" x14ac:dyDescent="0.25">
      <c r="A97" s="483" t="s">
        <v>747</v>
      </c>
      <c r="B97" s="475"/>
      <c r="C97" s="482" t="s">
        <v>732</v>
      </c>
      <c r="D97" s="482" t="s">
        <v>891</v>
      </c>
      <c r="E97" s="682" t="s">
        <v>1201</v>
      </c>
      <c r="F97" s="491">
        <v>78.23</v>
      </c>
      <c r="G97" s="491">
        <v>15.41</v>
      </c>
      <c r="H97" s="492"/>
      <c r="I97" s="483"/>
      <c r="J97" s="483"/>
      <c r="K97" s="493">
        <v>59.2</v>
      </c>
      <c r="L97" s="483">
        <v>147</v>
      </c>
      <c r="M97" s="483"/>
      <c r="N97" s="483"/>
      <c r="O97" s="483"/>
      <c r="P97" s="483" t="s">
        <v>1180</v>
      </c>
      <c r="Q97" s="474" t="s">
        <v>231</v>
      </c>
      <c r="R97" s="474"/>
      <c r="S97" s="474"/>
    </row>
    <row r="98" spans="1:19" s="368" customFormat="1" x14ac:dyDescent="0.25">
      <c r="A98" s="483" t="s">
        <v>731</v>
      </c>
      <c r="B98" s="475"/>
      <c r="C98" s="482" t="s">
        <v>732</v>
      </c>
      <c r="D98" s="482" t="s">
        <v>891</v>
      </c>
      <c r="E98" s="681" t="s">
        <v>1201</v>
      </c>
      <c r="F98" s="491">
        <v>78.23</v>
      </c>
      <c r="G98" s="491">
        <v>15.39</v>
      </c>
      <c r="H98" s="492"/>
      <c r="I98" s="483">
        <v>5</v>
      </c>
      <c r="J98" s="483"/>
      <c r="K98" s="493">
        <v>57.6</v>
      </c>
      <c r="L98" s="483">
        <v>190</v>
      </c>
      <c r="M98" s="483" t="s">
        <v>521</v>
      </c>
      <c r="N98" s="483"/>
      <c r="O98" s="483"/>
      <c r="P98" s="483" t="s">
        <v>1180</v>
      </c>
      <c r="Q98" s="474" t="s">
        <v>451</v>
      </c>
      <c r="R98" s="474"/>
      <c r="S98" s="474"/>
    </row>
    <row r="99" spans="1:19" s="368" customFormat="1" x14ac:dyDescent="0.25">
      <c r="A99" s="483" t="s">
        <v>365</v>
      </c>
      <c r="B99" s="474"/>
      <c r="C99" s="482" t="s">
        <v>366</v>
      </c>
      <c r="D99" s="482" t="s">
        <v>885</v>
      </c>
      <c r="E99" s="520" t="s">
        <v>1493</v>
      </c>
      <c r="F99" s="491">
        <v>33.716700000000003</v>
      </c>
      <c r="G99" s="491">
        <v>73.066699999999997</v>
      </c>
      <c r="H99" s="492"/>
      <c r="I99" s="483"/>
      <c r="J99" s="483"/>
      <c r="K99" s="493">
        <v>52</v>
      </c>
      <c r="L99" s="483">
        <v>125</v>
      </c>
      <c r="M99" s="483"/>
      <c r="N99" s="483"/>
      <c r="O99" s="483"/>
      <c r="P99" s="483" t="s">
        <v>1180</v>
      </c>
      <c r="Q99" s="474" t="s">
        <v>691</v>
      </c>
      <c r="R99" s="474"/>
      <c r="S99" s="474"/>
    </row>
    <row r="100" spans="1:19" s="368" customFormat="1" ht="22.8" x14ac:dyDescent="0.25">
      <c r="A100" s="665" t="s">
        <v>1491</v>
      </c>
      <c r="B100" s="666"/>
      <c r="C100" s="673" t="s">
        <v>1490</v>
      </c>
      <c r="D100" s="673" t="s">
        <v>366</v>
      </c>
      <c r="E100" s="683" t="s">
        <v>1493</v>
      </c>
      <c r="F100" s="667">
        <v>33.5182</v>
      </c>
      <c r="G100" s="667">
        <v>73.176000000000002</v>
      </c>
      <c r="H100" s="668"/>
      <c r="I100" s="668"/>
      <c r="J100" s="668"/>
      <c r="K100" s="668"/>
      <c r="L100" s="668"/>
      <c r="M100" s="668"/>
      <c r="N100" s="668"/>
      <c r="O100" s="668"/>
      <c r="P100" s="483" t="s">
        <v>1180</v>
      </c>
      <c r="Q100" s="474" t="s">
        <v>1874</v>
      </c>
      <c r="R100" s="669" t="s">
        <v>1227</v>
      </c>
      <c r="S100" s="670" t="s">
        <v>1869</v>
      </c>
    </row>
    <row r="101" spans="1:19" s="368" customFormat="1" ht="22.8" x14ac:dyDescent="0.25">
      <c r="A101" s="665" t="s">
        <v>1516</v>
      </c>
      <c r="B101" s="666"/>
      <c r="C101" s="666" t="s">
        <v>1513</v>
      </c>
      <c r="D101" s="482" t="s">
        <v>876</v>
      </c>
      <c r="E101" s="671" t="s">
        <v>1515</v>
      </c>
      <c r="F101" s="667">
        <v>52.283299999999997</v>
      </c>
      <c r="G101" s="667">
        <v>104.3</v>
      </c>
      <c r="H101" s="668"/>
      <c r="I101" s="668"/>
      <c r="J101" s="668"/>
      <c r="K101" s="668"/>
      <c r="L101" s="668"/>
      <c r="M101" s="668"/>
      <c r="N101" s="668"/>
      <c r="O101" s="668"/>
      <c r="P101" s="483" t="s">
        <v>1180</v>
      </c>
      <c r="Q101" s="474" t="s">
        <v>1874</v>
      </c>
      <c r="R101" s="669" t="s">
        <v>1227</v>
      </c>
      <c r="S101" s="670" t="s">
        <v>1869</v>
      </c>
    </row>
    <row r="102" spans="1:19" s="368" customFormat="1" ht="22.8" x14ac:dyDescent="0.25">
      <c r="A102" s="665" t="s">
        <v>1522</v>
      </c>
      <c r="B102" s="666"/>
      <c r="C102" s="666" t="s">
        <v>1521</v>
      </c>
      <c r="D102" s="482" t="s">
        <v>876</v>
      </c>
      <c r="E102" s="671" t="s">
        <v>1515</v>
      </c>
      <c r="F102" s="667">
        <v>59.556699999999999</v>
      </c>
      <c r="G102" s="667">
        <v>150.82830000000001</v>
      </c>
      <c r="H102" s="668"/>
      <c r="I102" s="668"/>
      <c r="J102" s="668"/>
      <c r="K102" s="668"/>
      <c r="L102" s="668"/>
      <c r="M102" s="668"/>
      <c r="N102" s="668"/>
      <c r="O102" s="668"/>
      <c r="P102" s="483" t="s">
        <v>1180</v>
      </c>
      <c r="Q102" s="474" t="s">
        <v>1874</v>
      </c>
      <c r="R102" s="669" t="s">
        <v>1227</v>
      </c>
      <c r="S102" s="670" t="s">
        <v>1869</v>
      </c>
    </row>
    <row r="103" spans="1:19" s="368" customFormat="1" ht="22.8" x14ac:dyDescent="0.25">
      <c r="A103" s="665" t="s">
        <v>1527</v>
      </c>
      <c r="B103" s="666"/>
      <c r="C103" s="666" t="s">
        <v>1525</v>
      </c>
      <c r="D103" s="482" t="s">
        <v>876</v>
      </c>
      <c r="E103" s="666" t="s">
        <v>1526</v>
      </c>
      <c r="F103" s="667">
        <v>55.7361</v>
      </c>
      <c r="G103" s="667">
        <v>37.584099999999999</v>
      </c>
      <c r="H103" s="668"/>
      <c r="I103" s="668"/>
      <c r="J103" s="668"/>
      <c r="K103" s="668"/>
      <c r="L103" s="668"/>
      <c r="M103" s="668"/>
      <c r="N103" s="668"/>
      <c r="O103" s="668"/>
      <c r="P103" s="483" t="s">
        <v>1180</v>
      </c>
      <c r="Q103" s="474" t="s">
        <v>1874</v>
      </c>
      <c r="R103" s="669" t="s">
        <v>1227</v>
      </c>
      <c r="S103" s="670" t="s">
        <v>1869</v>
      </c>
    </row>
    <row r="104" spans="1:19" s="368" customFormat="1" x14ac:dyDescent="0.25">
      <c r="A104" s="483" t="s">
        <v>724</v>
      </c>
      <c r="B104" s="474"/>
      <c r="C104" s="482" t="s">
        <v>725</v>
      </c>
      <c r="D104" s="482" t="s">
        <v>876</v>
      </c>
      <c r="E104" s="520" t="s">
        <v>1530</v>
      </c>
      <c r="F104" s="491">
        <v>47.02</v>
      </c>
      <c r="G104" s="491">
        <v>142.72</v>
      </c>
      <c r="H104" s="492"/>
      <c r="I104" s="483"/>
      <c r="J104" s="483"/>
      <c r="K104" s="493"/>
      <c r="L104" s="483"/>
      <c r="M104" s="483"/>
      <c r="N104" s="483"/>
      <c r="O104" s="483"/>
      <c r="P104" s="483" t="s">
        <v>1180</v>
      </c>
      <c r="Q104" s="474" t="s">
        <v>611</v>
      </c>
      <c r="R104" s="474"/>
      <c r="S104" s="474"/>
    </row>
    <row r="105" spans="1:19" s="368" customFormat="1" x14ac:dyDescent="0.25">
      <c r="A105" s="483" t="s">
        <v>701</v>
      </c>
      <c r="B105" s="474"/>
      <c r="C105" s="482" t="s">
        <v>702</v>
      </c>
      <c r="D105" s="482" t="s">
        <v>876</v>
      </c>
      <c r="E105" s="666" t="s">
        <v>1530</v>
      </c>
      <c r="F105" s="491">
        <v>55.07</v>
      </c>
      <c r="G105" s="491">
        <v>36.369999999999997</v>
      </c>
      <c r="H105" s="492"/>
      <c r="I105" s="483"/>
      <c r="J105" s="483"/>
      <c r="K105" s="493"/>
      <c r="L105" s="483"/>
      <c r="M105" s="483"/>
      <c r="N105" s="483"/>
      <c r="O105" s="483"/>
      <c r="P105" s="483" t="s">
        <v>1180</v>
      </c>
      <c r="Q105" s="474" t="s">
        <v>611</v>
      </c>
      <c r="R105" s="474"/>
      <c r="S105" s="474"/>
    </row>
    <row r="106" spans="1:19" s="368" customFormat="1" x14ac:dyDescent="0.25">
      <c r="A106" s="490" t="s">
        <v>658</v>
      </c>
      <c r="B106" s="474"/>
      <c r="C106" s="482" t="s">
        <v>659</v>
      </c>
      <c r="D106" s="482" t="s">
        <v>876</v>
      </c>
      <c r="E106" s="666" t="s">
        <v>1530</v>
      </c>
      <c r="F106" s="491">
        <v>54.47</v>
      </c>
      <c r="G106" s="491">
        <v>83.07</v>
      </c>
      <c r="H106" s="492"/>
      <c r="I106" s="500" t="s">
        <v>610</v>
      </c>
      <c r="J106" s="483"/>
      <c r="K106" s="493"/>
      <c r="L106" s="483">
        <v>150</v>
      </c>
      <c r="M106" s="483"/>
      <c r="N106" s="483"/>
      <c r="O106" s="483"/>
      <c r="P106" s="483" t="s">
        <v>1180</v>
      </c>
      <c r="Q106" s="474" t="s">
        <v>611</v>
      </c>
      <c r="R106" s="474"/>
      <c r="S106" s="474"/>
    </row>
    <row r="107" spans="1:19" s="368" customFormat="1" x14ac:dyDescent="0.25">
      <c r="A107" s="483" t="s">
        <v>167</v>
      </c>
      <c r="B107" s="474"/>
      <c r="C107" s="482" t="s">
        <v>653</v>
      </c>
      <c r="D107" s="482" t="s">
        <v>876</v>
      </c>
      <c r="E107" s="520" t="s">
        <v>876</v>
      </c>
      <c r="F107" s="491">
        <v>55.51</v>
      </c>
      <c r="G107" s="491">
        <v>37.380000000000003</v>
      </c>
      <c r="H107" s="492"/>
      <c r="I107" s="500" t="s">
        <v>610</v>
      </c>
      <c r="J107" s="493" t="s">
        <v>654</v>
      </c>
      <c r="K107" s="483"/>
      <c r="L107" s="483">
        <v>150</v>
      </c>
      <c r="M107" s="483"/>
      <c r="N107" s="483"/>
      <c r="O107" s="483"/>
      <c r="P107" s="483" t="s">
        <v>1180</v>
      </c>
      <c r="Q107" s="474" t="s">
        <v>611</v>
      </c>
      <c r="R107" s="474"/>
      <c r="S107" s="474"/>
    </row>
    <row r="108" spans="1:19" s="368" customFormat="1" x14ac:dyDescent="0.25">
      <c r="A108" s="483" t="s">
        <v>623</v>
      </c>
      <c r="B108" s="474"/>
      <c r="C108" s="482" t="s">
        <v>624</v>
      </c>
      <c r="D108" s="482" t="s">
        <v>876</v>
      </c>
      <c r="E108" s="520" t="s">
        <v>1518</v>
      </c>
      <c r="F108" s="491">
        <v>60.97</v>
      </c>
      <c r="G108" s="491">
        <v>69.069999999999993</v>
      </c>
      <c r="H108" s="492"/>
      <c r="I108" s="483"/>
      <c r="J108" s="483"/>
      <c r="K108" s="493"/>
      <c r="L108" s="483"/>
      <c r="M108" s="483"/>
      <c r="N108" s="483"/>
      <c r="O108" s="483"/>
      <c r="P108" s="483" t="s">
        <v>1180</v>
      </c>
      <c r="Q108" s="474" t="s">
        <v>625</v>
      </c>
      <c r="R108" s="474"/>
      <c r="S108" s="474"/>
    </row>
    <row r="109" spans="1:19" s="368" customFormat="1" x14ac:dyDescent="0.25">
      <c r="A109" s="483" t="s">
        <v>608</v>
      </c>
      <c r="B109" s="474"/>
      <c r="C109" s="482" t="s">
        <v>609</v>
      </c>
      <c r="D109" s="482" t="s">
        <v>876</v>
      </c>
      <c r="E109" s="482" t="s">
        <v>92</v>
      </c>
      <c r="F109" s="491">
        <v>48.33</v>
      </c>
      <c r="G109" s="491">
        <v>135.1</v>
      </c>
      <c r="H109" s="492"/>
      <c r="I109" s="500" t="s">
        <v>610</v>
      </c>
      <c r="J109" s="483"/>
      <c r="K109" s="493"/>
      <c r="L109" s="483">
        <v>150</v>
      </c>
      <c r="M109" s="483"/>
      <c r="N109" s="483"/>
      <c r="O109" s="483"/>
      <c r="P109" s="483" t="s">
        <v>1180</v>
      </c>
      <c r="Q109" s="474" t="s">
        <v>611</v>
      </c>
      <c r="R109" s="474"/>
      <c r="S109" s="474"/>
    </row>
    <row r="110" spans="1:19" s="368" customFormat="1" x14ac:dyDescent="0.25">
      <c r="A110" s="665" t="s">
        <v>235</v>
      </c>
      <c r="B110" s="666"/>
      <c r="C110" s="666" t="s">
        <v>1548</v>
      </c>
      <c r="D110" s="666" t="s">
        <v>1547</v>
      </c>
      <c r="E110" s="666" t="s">
        <v>1549</v>
      </c>
      <c r="F110" s="667">
        <v>24.72</v>
      </c>
      <c r="G110" s="667">
        <v>46.632800000000003</v>
      </c>
      <c r="H110" s="668"/>
      <c r="I110" s="668"/>
      <c r="J110" s="668"/>
      <c r="K110" s="668"/>
      <c r="L110" s="668"/>
      <c r="M110" s="668"/>
      <c r="N110" s="668"/>
      <c r="O110" s="668"/>
      <c r="P110" s="483" t="s">
        <v>1180</v>
      </c>
      <c r="Q110" s="474" t="s">
        <v>1874</v>
      </c>
      <c r="R110" s="669" t="s">
        <v>1227</v>
      </c>
      <c r="S110" s="670"/>
    </row>
    <row r="111" spans="1:19" s="368" customFormat="1" x14ac:dyDescent="0.25">
      <c r="A111" s="665"/>
      <c r="B111" s="666"/>
      <c r="C111" s="666" t="s">
        <v>1553</v>
      </c>
      <c r="D111" s="666" t="s">
        <v>1553</v>
      </c>
      <c r="E111" s="666" t="s">
        <v>1201</v>
      </c>
      <c r="F111" s="667">
        <v>1</v>
      </c>
      <c r="G111" s="667">
        <v>103</v>
      </c>
      <c r="H111" s="668"/>
      <c r="I111" s="668"/>
      <c r="J111" s="668"/>
      <c r="K111" s="668"/>
      <c r="L111" s="668"/>
      <c r="M111" s="668"/>
      <c r="N111" s="668"/>
      <c r="O111" s="668"/>
      <c r="P111" s="483" t="s">
        <v>1180</v>
      </c>
      <c r="Q111" s="474"/>
      <c r="R111" s="669" t="s">
        <v>1203</v>
      </c>
      <c r="S111" s="670"/>
    </row>
    <row r="112" spans="1:19" s="368" customFormat="1" ht="21.9" customHeight="1" x14ac:dyDescent="0.25">
      <c r="A112" s="742" t="s">
        <v>2206</v>
      </c>
      <c r="B112" s="483" t="s">
        <v>40</v>
      </c>
      <c r="C112" s="753" t="s">
        <v>904</v>
      </c>
      <c r="D112" s="482" t="s">
        <v>874</v>
      </c>
      <c r="E112" s="520" t="s">
        <v>1559</v>
      </c>
      <c r="F112" s="491">
        <v>-25.89</v>
      </c>
      <c r="G112" s="491">
        <v>27.7</v>
      </c>
      <c r="H112" s="740">
        <v>1525</v>
      </c>
      <c r="I112" s="742" t="s">
        <v>2210</v>
      </c>
      <c r="J112" s="742">
        <v>7.3</v>
      </c>
      <c r="K112" s="754">
        <v>55</v>
      </c>
      <c r="L112" s="754">
        <v>185</v>
      </c>
      <c r="M112" s="483"/>
      <c r="N112" s="483"/>
      <c r="O112" s="483"/>
      <c r="P112" s="483" t="s">
        <v>1180</v>
      </c>
      <c r="Q112" s="710" t="s">
        <v>2207</v>
      </c>
      <c r="R112" s="474" t="s">
        <v>2209</v>
      </c>
      <c r="S112" s="755" t="s">
        <v>2208</v>
      </c>
    </row>
    <row r="113" spans="1:26" s="368" customFormat="1" ht="21.9" customHeight="1" x14ac:dyDescent="0.25">
      <c r="A113" s="757" t="s">
        <v>2211</v>
      </c>
      <c r="B113" s="758"/>
      <c r="C113" s="758" t="s">
        <v>904</v>
      </c>
      <c r="D113" s="746" t="s">
        <v>874</v>
      </c>
      <c r="E113" s="758" t="s">
        <v>1559</v>
      </c>
      <c r="F113" s="759">
        <v>-25.53</v>
      </c>
      <c r="G113" s="759">
        <v>27.42</v>
      </c>
      <c r="H113" s="761">
        <v>1525</v>
      </c>
      <c r="I113" s="744" t="s">
        <v>2213</v>
      </c>
      <c r="J113" s="757">
        <v>10</v>
      </c>
      <c r="K113" s="757">
        <v>54.7</v>
      </c>
      <c r="L113" s="757">
        <v>95.4</v>
      </c>
      <c r="M113" s="760"/>
      <c r="N113" s="760"/>
      <c r="O113" s="760"/>
      <c r="P113" s="744" t="s">
        <v>1180</v>
      </c>
      <c r="Q113" s="745" t="s">
        <v>2207</v>
      </c>
      <c r="R113" s="745" t="s">
        <v>2216</v>
      </c>
      <c r="S113" s="745" t="s">
        <v>2208</v>
      </c>
    </row>
    <row r="114" spans="1:26" s="368" customFormat="1" ht="21.9" customHeight="1" x14ac:dyDescent="0.25">
      <c r="A114" s="756" t="s">
        <v>2212</v>
      </c>
      <c r="B114" s="666"/>
      <c r="C114" s="666" t="s">
        <v>904</v>
      </c>
      <c r="D114" s="482" t="s">
        <v>874</v>
      </c>
      <c r="E114" s="666" t="s">
        <v>1559</v>
      </c>
      <c r="F114" s="667">
        <v>-25.8872</v>
      </c>
      <c r="G114" s="667">
        <v>27.707699999999999</v>
      </c>
      <c r="H114" s="740">
        <v>1525</v>
      </c>
      <c r="I114" s="742" t="s">
        <v>2210</v>
      </c>
      <c r="J114" s="762">
        <v>5.4</v>
      </c>
      <c r="K114" s="762">
        <v>51.87</v>
      </c>
      <c r="L114" s="762">
        <v>126</v>
      </c>
      <c r="M114" s="668"/>
      <c r="N114" s="668"/>
      <c r="O114" s="668"/>
      <c r="P114" s="483" t="s">
        <v>2214</v>
      </c>
      <c r="Q114" s="710" t="s">
        <v>2207</v>
      </c>
      <c r="R114" s="669" t="s">
        <v>2215</v>
      </c>
      <c r="S114" s="763" t="s">
        <v>2208</v>
      </c>
    </row>
    <row r="115" spans="1:26" s="368" customFormat="1" x14ac:dyDescent="0.25">
      <c r="A115" s="483" t="s">
        <v>711</v>
      </c>
      <c r="B115" s="474"/>
      <c r="C115" s="482" t="s">
        <v>712</v>
      </c>
      <c r="D115" s="482" t="s">
        <v>875</v>
      </c>
      <c r="E115" s="482" t="s">
        <v>40</v>
      </c>
      <c r="F115" s="491">
        <v>37.46</v>
      </c>
      <c r="G115" s="491">
        <v>127.1</v>
      </c>
      <c r="H115" s="492"/>
      <c r="I115" s="483"/>
      <c r="J115" s="483"/>
      <c r="K115" s="493">
        <v>55</v>
      </c>
      <c r="L115" s="501">
        <v>185</v>
      </c>
      <c r="M115" s="483"/>
      <c r="N115" s="483"/>
      <c r="O115" s="483"/>
      <c r="P115" s="483" t="s">
        <v>1180</v>
      </c>
      <c r="Q115" s="474" t="s">
        <v>295</v>
      </c>
      <c r="R115" s="474"/>
      <c r="S115" s="474"/>
    </row>
    <row r="116" spans="1:26" s="368" customFormat="1" ht="57" x14ac:dyDescent="0.25">
      <c r="A116" s="483" t="s">
        <v>283</v>
      </c>
      <c r="B116" s="474"/>
      <c r="C116" s="482" t="s">
        <v>1841</v>
      </c>
      <c r="D116" s="482" t="s">
        <v>875</v>
      </c>
      <c r="E116" s="482" t="s">
        <v>287</v>
      </c>
      <c r="F116" s="491">
        <f>36+22/60+48/3600</f>
        <v>36.380000000000003</v>
      </c>
      <c r="G116" s="491">
        <f>127+22/60+11/3600</f>
        <v>127.36972222222222</v>
      </c>
      <c r="H116" s="492"/>
      <c r="I116" s="483"/>
      <c r="J116" s="483"/>
      <c r="K116" s="493">
        <v>58</v>
      </c>
      <c r="L116" s="483"/>
      <c r="M116" s="483"/>
      <c r="N116" s="483"/>
      <c r="O116" s="483"/>
      <c r="P116" s="483" t="s">
        <v>1180</v>
      </c>
      <c r="Q116" s="474" t="s">
        <v>601</v>
      </c>
      <c r="R116" s="474" t="s">
        <v>1840</v>
      </c>
      <c r="S116" s="474" t="s">
        <v>1839</v>
      </c>
    </row>
    <row r="117" spans="1:26" s="368" customFormat="1" x14ac:dyDescent="0.25">
      <c r="A117" s="483" t="s">
        <v>598</v>
      </c>
      <c r="B117" s="474"/>
      <c r="C117" s="482" t="s">
        <v>599</v>
      </c>
      <c r="D117" s="482" t="s">
        <v>875</v>
      </c>
      <c r="E117" s="482" t="s">
        <v>1571</v>
      </c>
      <c r="F117" s="491">
        <v>37</v>
      </c>
      <c r="G117" s="491">
        <v>127.5</v>
      </c>
      <c r="H117" s="492"/>
      <c r="I117" s="483"/>
      <c r="J117" s="483"/>
      <c r="K117" s="493">
        <v>53</v>
      </c>
      <c r="L117" s="483"/>
      <c r="M117" s="483"/>
      <c r="N117" s="483"/>
      <c r="O117" s="483"/>
      <c r="P117" s="483" t="s">
        <v>1180</v>
      </c>
      <c r="Q117" s="474" t="s">
        <v>600</v>
      </c>
      <c r="R117" s="474"/>
      <c r="S117" s="474"/>
    </row>
    <row r="118" spans="1:26" s="368" customFormat="1" x14ac:dyDescent="0.25">
      <c r="A118" s="483" t="s">
        <v>781</v>
      </c>
      <c r="B118" s="474" t="s">
        <v>783</v>
      </c>
      <c r="C118" s="482" t="s">
        <v>782</v>
      </c>
      <c r="D118" s="482" t="s">
        <v>880</v>
      </c>
      <c r="E118" s="482" t="s">
        <v>57</v>
      </c>
      <c r="F118" s="491">
        <v>40.26</v>
      </c>
      <c r="G118" s="491">
        <v>-3.57</v>
      </c>
      <c r="H118" s="492"/>
      <c r="I118" s="483">
        <v>3</v>
      </c>
      <c r="J118" s="483">
        <v>12</v>
      </c>
      <c r="K118" s="493">
        <v>59</v>
      </c>
      <c r="L118" s="483">
        <v>125</v>
      </c>
      <c r="M118" s="483"/>
      <c r="N118" s="483"/>
      <c r="O118" s="483"/>
      <c r="P118" s="483" t="s">
        <v>1180</v>
      </c>
      <c r="Q118" s="474" t="s">
        <v>435</v>
      </c>
      <c r="R118" s="474"/>
      <c r="S118" s="474"/>
    </row>
    <row r="119" spans="1:26" s="368" customFormat="1" ht="22.8" x14ac:dyDescent="0.25">
      <c r="A119" s="483" t="s">
        <v>639</v>
      </c>
      <c r="B119" s="474" t="s">
        <v>638</v>
      </c>
      <c r="C119" s="482" t="s">
        <v>879</v>
      </c>
      <c r="D119" s="482" t="s">
        <v>880</v>
      </c>
      <c r="E119" s="520" t="s">
        <v>57</v>
      </c>
      <c r="F119" s="491">
        <v>27.762799999999999</v>
      </c>
      <c r="G119" s="491">
        <v>-15.633900000000001</v>
      </c>
      <c r="H119" s="492"/>
      <c r="I119" s="483"/>
      <c r="J119" s="483">
        <v>15</v>
      </c>
      <c r="K119" s="483">
        <v>54.6</v>
      </c>
      <c r="L119" s="483">
        <v>120</v>
      </c>
      <c r="M119" s="483"/>
      <c r="N119" s="483"/>
      <c r="O119" s="483"/>
      <c r="P119" s="483" t="s">
        <v>1180</v>
      </c>
      <c r="Q119" s="480" t="s">
        <v>1843</v>
      </c>
      <c r="R119" s="474"/>
      <c r="S119" s="474" t="s">
        <v>1845</v>
      </c>
    </row>
    <row r="120" spans="1:26" s="368" customFormat="1" ht="34.200000000000003" x14ac:dyDescent="0.25">
      <c r="A120" s="483" t="s">
        <v>637</v>
      </c>
      <c r="B120" s="474"/>
      <c r="C120" s="482" t="s">
        <v>879</v>
      </c>
      <c r="D120" s="482" t="s">
        <v>880</v>
      </c>
      <c r="E120" s="520" t="s">
        <v>1847</v>
      </c>
      <c r="F120" s="491">
        <v>27.76</v>
      </c>
      <c r="G120" s="491">
        <v>-15.633900000000001</v>
      </c>
      <c r="H120" s="492"/>
      <c r="I120" s="483"/>
      <c r="J120" s="483">
        <v>10</v>
      </c>
      <c r="K120" s="483"/>
      <c r="L120" s="483"/>
      <c r="M120" s="483"/>
      <c r="N120" s="483"/>
      <c r="O120" s="483"/>
      <c r="P120" s="483" t="s">
        <v>1180</v>
      </c>
      <c r="Q120" s="474" t="s">
        <v>62</v>
      </c>
      <c r="R120" s="474" t="s">
        <v>1844</v>
      </c>
      <c r="S120" s="474" t="s">
        <v>1846</v>
      </c>
    </row>
    <row r="121" spans="1:26" s="465" customFormat="1" ht="22.8" x14ac:dyDescent="0.25">
      <c r="A121" s="665"/>
      <c r="B121" s="666"/>
      <c r="C121" s="666" t="s">
        <v>1581</v>
      </c>
      <c r="D121" s="666" t="s">
        <v>154</v>
      </c>
      <c r="E121" s="671" t="s">
        <v>1582</v>
      </c>
      <c r="F121" s="667">
        <v>41.65</v>
      </c>
      <c r="G121" s="667">
        <v>-4.7169999999999996</v>
      </c>
      <c r="H121" s="668"/>
      <c r="I121" s="668"/>
      <c r="J121" s="668"/>
      <c r="K121" s="668"/>
      <c r="L121" s="668"/>
      <c r="M121" s="668"/>
      <c r="N121" s="668"/>
      <c r="O121" s="668"/>
      <c r="P121" s="483" t="s">
        <v>1180</v>
      </c>
      <c r="Q121" s="474"/>
      <c r="R121" s="669" t="s">
        <v>1888</v>
      </c>
      <c r="S121" s="670" t="s">
        <v>1889</v>
      </c>
      <c r="T121" s="368"/>
      <c r="U121" s="368"/>
      <c r="V121" s="368"/>
      <c r="W121" s="368"/>
      <c r="X121" s="368"/>
      <c r="Y121" s="368"/>
      <c r="Z121" s="368"/>
    </row>
    <row r="122" spans="1:26" s="465" customFormat="1" ht="22.8" x14ac:dyDescent="0.25">
      <c r="A122" s="483" t="s">
        <v>621</v>
      </c>
      <c r="B122" s="475"/>
      <c r="C122" s="482" t="s">
        <v>1810</v>
      </c>
      <c r="D122" s="482" t="s">
        <v>866</v>
      </c>
      <c r="E122" s="520" t="s">
        <v>1808</v>
      </c>
      <c r="F122" s="491">
        <v>67.889499999999998</v>
      </c>
      <c r="G122" s="491">
        <v>21.051600000000001</v>
      </c>
      <c r="H122" s="492"/>
      <c r="I122" s="483"/>
      <c r="J122" s="483">
        <v>9</v>
      </c>
      <c r="K122" s="493">
        <v>52</v>
      </c>
      <c r="L122" s="483"/>
      <c r="M122" s="483" t="s">
        <v>617</v>
      </c>
      <c r="N122" s="483"/>
      <c r="O122" s="483"/>
      <c r="P122" s="483" t="s">
        <v>1180</v>
      </c>
      <c r="Q122" s="474" t="s">
        <v>618</v>
      </c>
      <c r="R122" s="475"/>
      <c r="S122" s="684" t="s">
        <v>1817</v>
      </c>
      <c r="T122" s="368"/>
      <c r="U122" s="368"/>
      <c r="V122" s="368"/>
      <c r="W122" s="368"/>
      <c r="X122" s="368"/>
      <c r="Y122" s="368"/>
      <c r="Z122" s="368"/>
    </row>
    <row r="123" spans="1:26" s="368" customFormat="1" ht="22.8" x14ac:dyDescent="0.25">
      <c r="A123" s="483" t="s">
        <v>620</v>
      </c>
      <c r="B123" s="475"/>
      <c r="C123" s="482" t="s">
        <v>1810</v>
      </c>
      <c r="D123" s="482" t="s">
        <v>866</v>
      </c>
      <c r="E123" s="520" t="s">
        <v>1808</v>
      </c>
      <c r="F123" s="491">
        <v>67.889499999999998</v>
      </c>
      <c r="G123" s="491">
        <v>21.051600000000001</v>
      </c>
      <c r="H123" s="492"/>
      <c r="I123" s="483"/>
      <c r="J123" s="483">
        <v>9</v>
      </c>
      <c r="K123" s="493">
        <v>52</v>
      </c>
      <c r="L123" s="483"/>
      <c r="M123" s="483" t="s">
        <v>617</v>
      </c>
      <c r="N123" s="483"/>
      <c r="O123" s="483"/>
      <c r="P123" s="483" t="s">
        <v>1180</v>
      </c>
      <c r="Q123" s="474" t="s">
        <v>618</v>
      </c>
      <c r="R123" s="475"/>
      <c r="S123" s="684" t="s">
        <v>1817</v>
      </c>
    </row>
    <row r="124" spans="1:26" s="368" customFormat="1" ht="22.8" x14ac:dyDescent="0.25">
      <c r="A124" s="483" t="s">
        <v>619</v>
      </c>
      <c r="B124" s="475" t="s">
        <v>40</v>
      </c>
      <c r="C124" s="482" t="s">
        <v>1810</v>
      </c>
      <c r="D124" s="482" t="s">
        <v>866</v>
      </c>
      <c r="E124" s="520" t="s">
        <v>1808</v>
      </c>
      <c r="F124" s="491">
        <v>67.889499999999998</v>
      </c>
      <c r="G124" s="491">
        <v>21.051600000000001</v>
      </c>
      <c r="H124" s="492"/>
      <c r="I124" s="483">
        <v>3</v>
      </c>
      <c r="J124" s="483">
        <v>13</v>
      </c>
      <c r="K124" s="493">
        <v>60</v>
      </c>
      <c r="L124" s="483">
        <v>125</v>
      </c>
      <c r="M124" s="483" t="s">
        <v>613</v>
      </c>
      <c r="N124" s="483"/>
      <c r="O124" s="483"/>
      <c r="P124" s="483" t="s">
        <v>1180</v>
      </c>
      <c r="Q124" s="479" t="s">
        <v>40</v>
      </c>
      <c r="R124" s="474" t="s">
        <v>40</v>
      </c>
      <c r="S124" s="684" t="s">
        <v>1817</v>
      </c>
    </row>
    <row r="125" spans="1:26" s="368" customFormat="1" ht="22.8" x14ac:dyDescent="0.25">
      <c r="A125" s="483" t="s">
        <v>616</v>
      </c>
      <c r="B125" s="475"/>
      <c r="C125" s="482" t="s">
        <v>1810</v>
      </c>
      <c r="D125" s="482" t="s">
        <v>866</v>
      </c>
      <c r="E125" s="520" t="s">
        <v>1808</v>
      </c>
      <c r="F125" s="491">
        <v>67.889499999999998</v>
      </c>
      <c r="G125" s="491">
        <v>21.051600000000001</v>
      </c>
      <c r="H125" s="492"/>
      <c r="I125" s="483">
        <v>3</v>
      </c>
      <c r="J125" s="483">
        <v>13</v>
      </c>
      <c r="K125" s="493">
        <v>59</v>
      </c>
      <c r="L125" s="483">
        <v>100</v>
      </c>
      <c r="M125" s="483" t="s">
        <v>613</v>
      </c>
      <c r="N125" s="483"/>
      <c r="O125" s="483"/>
      <c r="P125" s="483" t="s">
        <v>1180</v>
      </c>
      <c r="Q125" s="474" t="s">
        <v>615</v>
      </c>
      <c r="R125" s="475"/>
      <c r="S125" s="684" t="s">
        <v>1817</v>
      </c>
    </row>
    <row r="126" spans="1:26" s="368" customFormat="1" ht="22.8" x14ac:dyDescent="0.25">
      <c r="A126" s="483" t="s">
        <v>152</v>
      </c>
      <c r="B126" s="475"/>
      <c r="C126" s="482" t="s">
        <v>1810</v>
      </c>
      <c r="D126" s="482" t="s">
        <v>866</v>
      </c>
      <c r="E126" s="520" t="s">
        <v>1808</v>
      </c>
      <c r="F126" s="491">
        <v>67.889499999999998</v>
      </c>
      <c r="G126" s="491">
        <v>21.051600000000001</v>
      </c>
      <c r="H126" s="492"/>
      <c r="I126" s="483">
        <v>3</v>
      </c>
      <c r="J126" s="483">
        <v>13</v>
      </c>
      <c r="K126" s="493">
        <v>59</v>
      </c>
      <c r="L126" s="483">
        <v>200</v>
      </c>
      <c r="M126" s="483" t="s">
        <v>613</v>
      </c>
      <c r="N126" s="483"/>
      <c r="O126" s="483" t="s">
        <v>561</v>
      </c>
      <c r="P126" s="483" t="s">
        <v>1180</v>
      </c>
      <c r="Q126" s="474" t="s">
        <v>40</v>
      </c>
      <c r="R126" s="474" t="s">
        <v>40</v>
      </c>
      <c r="S126" s="684" t="s">
        <v>1817</v>
      </c>
    </row>
    <row r="127" spans="1:26" s="368" customFormat="1" ht="34.200000000000003" x14ac:dyDescent="0.25">
      <c r="A127" s="483" t="s">
        <v>614</v>
      </c>
      <c r="B127" s="475"/>
      <c r="C127" s="482" t="s">
        <v>1810</v>
      </c>
      <c r="D127" s="482" t="s">
        <v>866</v>
      </c>
      <c r="E127" s="520" t="s">
        <v>1808</v>
      </c>
      <c r="F127" s="491">
        <v>67.889499999999998</v>
      </c>
      <c r="G127" s="491">
        <v>21.051600000000001</v>
      </c>
      <c r="H127" s="492"/>
      <c r="I127" s="483">
        <v>5</v>
      </c>
      <c r="J127" s="483">
        <v>13</v>
      </c>
      <c r="K127" s="493">
        <v>59.3</v>
      </c>
      <c r="L127" s="483">
        <v>302</v>
      </c>
      <c r="M127" s="483" t="s">
        <v>521</v>
      </c>
      <c r="N127" s="483"/>
      <c r="O127" s="483"/>
      <c r="P127" s="483" t="s">
        <v>1180</v>
      </c>
      <c r="Q127" s="474" t="s">
        <v>612</v>
      </c>
      <c r="R127" s="475" t="s">
        <v>1816</v>
      </c>
      <c r="S127" s="684" t="s">
        <v>1817</v>
      </c>
    </row>
    <row r="128" spans="1:26" s="368" customFormat="1" ht="45.6" x14ac:dyDescent="0.25">
      <c r="A128" s="483" t="s">
        <v>1812</v>
      </c>
      <c r="B128" s="475"/>
      <c r="C128" s="482" t="s">
        <v>1813</v>
      </c>
      <c r="D128" s="482" t="s">
        <v>866</v>
      </c>
      <c r="E128" s="520" t="s">
        <v>57</v>
      </c>
      <c r="F128" s="491">
        <v>67.858400000000003</v>
      </c>
      <c r="G128" s="491">
        <v>20.96688</v>
      </c>
      <c r="H128" s="492"/>
      <c r="I128" s="483">
        <v>5</v>
      </c>
      <c r="J128" s="483">
        <v>13</v>
      </c>
      <c r="K128" s="493" t="s">
        <v>40</v>
      </c>
      <c r="L128" s="483"/>
      <c r="M128" s="483" t="s">
        <v>40</v>
      </c>
      <c r="N128" s="483"/>
      <c r="O128" s="483"/>
      <c r="P128" s="483" t="s">
        <v>1180</v>
      </c>
      <c r="Q128" s="474" t="s">
        <v>1819</v>
      </c>
      <c r="R128" s="475" t="s">
        <v>1815</v>
      </c>
      <c r="S128" s="475" t="s">
        <v>1818</v>
      </c>
    </row>
    <row r="129" spans="1:19" s="368" customFormat="1" ht="22.8" x14ac:dyDescent="0.25">
      <c r="A129" s="483" t="s">
        <v>1811</v>
      </c>
      <c r="B129" s="475"/>
      <c r="C129" s="482" t="s">
        <v>1813</v>
      </c>
      <c r="D129" s="482" t="s">
        <v>866</v>
      </c>
      <c r="E129" s="520" t="s">
        <v>57</v>
      </c>
      <c r="F129" s="491">
        <v>67.857100000000003</v>
      </c>
      <c r="G129" s="491">
        <v>20.964300000000001</v>
      </c>
      <c r="H129" s="492"/>
      <c r="I129" s="483">
        <v>5</v>
      </c>
      <c r="J129" s="483">
        <v>15</v>
      </c>
      <c r="K129" s="493" t="s">
        <v>40</v>
      </c>
      <c r="L129" s="483"/>
      <c r="M129" s="483" t="s">
        <v>40</v>
      </c>
      <c r="N129" s="483"/>
      <c r="O129" s="483"/>
      <c r="P129" s="483" t="s">
        <v>1180</v>
      </c>
      <c r="Q129" s="474" t="s">
        <v>40</v>
      </c>
      <c r="R129" s="475" t="s">
        <v>1814</v>
      </c>
      <c r="S129" s="475" t="s">
        <v>1818</v>
      </c>
    </row>
    <row r="130" spans="1:19" s="368" customFormat="1" ht="22.8" x14ac:dyDescent="0.25">
      <c r="A130" s="483" t="s">
        <v>545</v>
      </c>
      <c r="B130" s="474"/>
      <c r="C130" s="482" t="s">
        <v>1792</v>
      </c>
      <c r="D130" s="482" t="s">
        <v>866</v>
      </c>
      <c r="E130" s="681" t="s">
        <v>1790</v>
      </c>
      <c r="F130" s="491">
        <v>67.533330000000007</v>
      </c>
      <c r="G130" s="491">
        <v>21.033329999999999</v>
      </c>
      <c r="H130" s="492"/>
      <c r="I130" s="483">
        <v>3</v>
      </c>
      <c r="J130" s="483"/>
      <c r="K130" s="493">
        <v>56</v>
      </c>
      <c r="L130" s="483">
        <v>280</v>
      </c>
      <c r="M130" s="483" t="s">
        <v>541</v>
      </c>
      <c r="N130" s="484"/>
      <c r="O130" s="483"/>
      <c r="P130" s="483" t="s">
        <v>1180</v>
      </c>
      <c r="Q130" s="474" t="s">
        <v>207</v>
      </c>
      <c r="R130" s="474" t="s">
        <v>40</v>
      </c>
      <c r="S130" s="474" t="s">
        <v>1791</v>
      </c>
    </row>
    <row r="131" spans="1:19" s="368" customFormat="1" ht="22.8" x14ac:dyDescent="0.25">
      <c r="A131" s="483" t="s">
        <v>205</v>
      </c>
      <c r="B131" s="481"/>
      <c r="C131" s="482" t="s">
        <v>795</v>
      </c>
      <c r="D131" s="482" t="s">
        <v>1788</v>
      </c>
      <c r="E131" s="482" t="s">
        <v>1136</v>
      </c>
      <c r="F131" s="491">
        <v>24.784099999999999</v>
      </c>
      <c r="G131" s="491">
        <v>121.0013</v>
      </c>
      <c r="H131" s="492"/>
      <c r="I131" s="483">
        <v>15</v>
      </c>
      <c r="J131" s="483">
        <v>7.2</v>
      </c>
      <c r="K131" s="493">
        <v>58</v>
      </c>
      <c r="L131" s="483">
        <v>470</v>
      </c>
      <c r="M131" s="483" t="s">
        <v>541</v>
      </c>
      <c r="N131" s="483"/>
      <c r="O131" s="483" t="s">
        <v>94</v>
      </c>
      <c r="P131" s="483" t="s">
        <v>1180</v>
      </c>
      <c r="Q131" s="474" t="s">
        <v>796</v>
      </c>
      <c r="R131" s="481"/>
      <c r="S131" s="481"/>
    </row>
    <row r="132" spans="1:19" s="368" customFormat="1" x14ac:dyDescent="0.25">
      <c r="A132" s="768" t="s">
        <v>754</v>
      </c>
      <c r="B132" s="769"/>
      <c r="C132" s="770" t="s">
        <v>755</v>
      </c>
      <c r="D132" s="770" t="s">
        <v>1788</v>
      </c>
      <c r="E132" s="770" t="s">
        <v>1136</v>
      </c>
      <c r="F132" s="771">
        <v>25.09</v>
      </c>
      <c r="G132" s="771">
        <v>121.4</v>
      </c>
      <c r="H132" s="772"/>
      <c r="I132" s="768"/>
      <c r="J132" s="768"/>
      <c r="K132" s="773">
        <v>55</v>
      </c>
      <c r="L132" s="774">
        <v>185</v>
      </c>
      <c r="M132" s="768"/>
      <c r="N132" s="768"/>
      <c r="O132" s="768"/>
      <c r="P132" s="768" t="s">
        <v>1180</v>
      </c>
      <c r="Q132" s="769" t="s">
        <v>295</v>
      </c>
      <c r="R132" s="769" t="s">
        <v>2225</v>
      </c>
      <c r="S132" s="769"/>
    </row>
    <row r="133" spans="1:19" s="368" customFormat="1" x14ac:dyDescent="0.25">
      <c r="A133" s="483" t="s">
        <v>752</v>
      </c>
      <c r="B133" s="474"/>
      <c r="C133" s="482" t="s">
        <v>753</v>
      </c>
      <c r="D133" s="482" t="s">
        <v>1788</v>
      </c>
      <c r="E133" s="482" t="s">
        <v>1136</v>
      </c>
      <c r="F133" s="491">
        <v>22.938800000000001</v>
      </c>
      <c r="G133" s="491">
        <v>120.2756</v>
      </c>
      <c r="H133" s="492"/>
      <c r="I133" s="483"/>
      <c r="J133" s="483"/>
      <c r="K133" s="483"/>
      <c r="L133" s="483"/>
      <c r="M133" s="483"/>
      <c r="N133" s="483"/>
      <c r="O133" s="483"/>
      <c r="P133" s="483" t="s">
        <v>1180</v>
      </c>
      <c r="Q133" s="474" t="s">
        <v>538</v>
      </c>
      <c r="R133" s="474"/>
      <c r="S133" s="474"/>
    </row>
    <row r="134" spans="1:19" s="368" customFormat="1" x14ac:dyDescent="0.25">
      <c r="A134" s="483" t="s">
        <v>536</v>
      </c>
      <c r="B134" s="474"/>
      <c r="C134" s="482" t="s">
        <v>537</v>
      </c>
      <c r="D134" s="482" t="s">
        <v>1788</v>
      </c>
      <c r="E134" s="752" t="s">
        <v>2226</v>
      </c>
      <c r="F134" s="739">
        <v>24.971299999999999</v>
      </c>
      <c r="G134" s="739">
        <v>121.19199999999999</v>
      </c>
      <c r="H134" s="492"/>
      <c r="I134" s="483"/>
      <c r="J134" s="483"/>
      <c r="K134" s="493">
        <v>56</v>
      </c>
      <c r="L134" s="483">
        <v>293</v>
      </c>
      <c r="M134" s="483"/>
      <c r="N134" s="483"/>
      <c r="O134" s="494"/>
      <c r="P134" s="483" t="s">
        <v>1180</v>
      </c>
      <c r="Q134" s="474" t="s">
        <v>538</v>
      </c>
      <c r="R134" s="710" t="s">
        <v>2227</v>
      </c>
      <c r="S134" s="474" t="s">
        <v>40</v>
      </c>
    </row>
    <row r="135" spans="1:19" s="368" customFormat="1" ht="22.8" x14ac:dyDescent="0.25">
      <c r="A135" s="483" t="s">
        <v>458</v>
      </c>
      <c r="B135" s="474"/>
      <c r="C135" s="482" t="s">
        <v>534</v>
      </c>
      <c r="D135" s="482" t="s">
        <v>864</v>
      </c>
      <c r="E135" s="678" t="s">
        <v>1604</v>
      </c>
      <c r="F135" s="491">
        <v>18.783000000000001</v>
      </c>
      <c r="G135" s="491">
        <v>98.983000000000004</v>
      </c>
      <c r="H135" s="492"/>
      <c r="I135" s="483"/>
      <c r="J135" s="483"/>
      <c r="K135" s="493">
        <v>54</v>
      </c>
      <c r="L135" s="483">
        <v>180</v>
      </c>
      <c r="M135" s="483" t="s">
        <v>535</v>
      </c>
      <c r="N135" s="483"/>
      <c r="O135" s="483"/>
      <c r="P135" s="483" t="s">
        <v>1180</v>
      </c>
      <c r="Q135" s="474" t="s">
        <v>1783</v>
      </c>
      <c r="R135" s="474" t="s">
        <v>1787</v>
      </c>
      <c r="S135" s="474" t="s">
        <v>1786</v>
      </c>
    </row>
    <row r="136" spans="1:19" s="368" customFormat="1" ht="34.200000000000003" x14ac:dyDescent="0.25">
      <c r="A136" s="483" t="s">
        <v>456</v>
      </c>
      <c r="B136" s="474"/>
      <c r="C136" s="482" t="s">
        <v>531</v>
      </c>
      <c r="D136" s="482" t="s">
        <v>864</v>
      </c>
      <c r="E136" s="671" t="s">
        <v>1604</v>
      </c>
      <c r="F136" s="491">
        <v>13.72</v>
      </c>
      <c r="G136" s="491">
        <v>100.79</v>
      </c>
      <c r="H136" s="492">
        <v>2E-3</v>
      </c>
      <c r="I136" s="483"/>
      <c r="J136" s="483">
        <v>13</v>
      </c>
      <c r="K136" s="493">
        <v>55</v>
      </c>
      <c r="L136" s="483">
        <v>185</v>
      </c>
      <c r="M136" s="483"/>
      <c r="N136" s="483"/>
      <c r="O136" s="483"/>
      <c r="P136" s="483" t="s">
        <v>1180</v>
      </c>
      <c r="Q136" s="474" t="s">
        <v>532</v>
      </c>
      <c r="R136" s="474" t="s">
        <v>1784</v>
      </c>
      <c r="S136" s="524" t="s">
        <v>1785</v>
      </c>
    </row>
    <row r="137" spans="1:19" s="368" customFormat="1" ht="13.2" x14ac:dyDescent="0.25">
      <c r="A137" s="665" t="s">
        <v>1609</v>
      </c>
      <c r="B137" s="666"/>
      <c r="C137" s="666" t="s">
        <v>1608</v>
      </c>
      <c r="D137" s="666" t="s">
        <v>1603</v>
      </c>
      <c r="E137" s="671" t="s">
        <v>1604</v>
      </c>
      <c r="F137" s="667">
        <v>13.1014</v>
      </c>
      <c r="G137" s="667">
        <v>100.9282</v>
      </c>
      <c r="H137" s="668"/>
      <c r="I137" s="668"/>
      <c r="J137" s="668"/>
      <c r="K137" s="668"/>
      <c r="L137" s="668"/>
      <c r="M137" s="668"/>
      <c r="N137" s="668"/>
      <c r="O137" s="668"/>
      <c r="P137" s="483" t="s">
        <v>1180</v>
      </c>
      <c r="Q137" s="474"/>
      <c r="R137" s="669" t="s">
        <v>1227</v>
      </c>
      <c r="S137" s="685" t="s">
        <v>1891</v>
      </c>
    </row>
    <row r="138" spans="1:19" s="368" customFormat="1" x14ac:dyDescent="0.25">
      <c r="A138" s="665"/>
      <c r="B138" s="666"/>
      <c r="C138" s="666" t="s">
        <v>1613</v>
      </c>
      <c r="D138" s="666" t="s">
        <v>171</v>
      </c>
      <c r="E138" s="671" t="s">
        <v>1201</v>
      </c>
      <c r="F138" s="667">
        <v>25</v>
      </c>
      <c r="G138" s="667">
        <v>55</v>
      </c>
      <c r="H138" s="668"/>
      <c r="I138" s="668"/>
      <c r="J138" s="668"/>
      <c r="K138" s="668"/>
      <c r="L138" s="668"/>
      <c r="M138" s="668"/>
      <c r="N138" s="668"/>
      <c r="O138" s="668"/>
      <c r="P138" s="483" t="s">
        <v>1180</v>
      </c>
      <c r="Q138" s="474"/>
      <c r="R138" s="669" t="s">
        <v>1203</v>
      </c>
      <c r="S138" s="670" t="s">
        <v>1890</v>
      </c>
    </row>
    <row r="139" spans="1:19" s="368" customFormat="1" ht="31.2" x14ac:dyDescent="0.25">
      <c r="A139" s="744" t="s">
        <v>40</v>
      </c>
      <c r="B139" s="745"/>
      <c r="C139" s="746" t="s">
        <v>2239</v>
      </c>
      <c r="D139" s="745" t="s">
        <v>1850</v>
      </c>
      <c r="E139" s="747" t="s">
        <v>2240</v>
      </c>
      <c r="F139" s="748">
        <v>51.142400000000002</v>
      </c>
      <c r="G139" s="787" t="s">
        <v>2241</v>
      </c>
      <c r="H139" s="744">
        <v>8.3000000000000004E-2</v>
      </c>
      <c r="I139" s="750">
        <v>5</v>
      </c>
      <c r="J139" s="751">
        <v>6.1</v>
      </c>
      <c r="K139" s="744">
        <v>52.8</v>
      </c>
      <c r="L139" s="744">
        <v>120</v>
      </c>
      <c r="M139" s="744" t="s">
        <v>1085</v>
      </c>
      <c r="N139" s="744" t="s">
        <v>40</v>
      </c>
      <c r="O139" s="744"/>
      <c r="P139" s="744" t="s">
        <v>1180</v>
      </c>
      <c r="Q139" s="745" t="s">
        <v>40</v>
      </c>
      <c r="R139" s="745" t="s">
        <v>2203</v>
      </c>
      <c r="S139" s="745"/>
    </row>
    <row r="140" spans="1:19" s="368" customFormat="1" ht="234" x14ac:dyDescent="0.25">
      <c r="A140" s="744" t="s">
        <v>40</v>
      </c>
      <c r="B140" s="745"/>
      <c r="C140" s="746" t="s">
        <v>2204</v>
      </c>
      <c r="D140" s="745" t="s">
        <v>1850</v>
      </c>
      <c r="E140" s="747" t="s">
        <v>2205</v>
      </c>
      <c r="F140" s="748">
        <v>51.243485</v>
      </c>
      <c r="G140" s="749">
        <v>-0.58892599999999995</v>
      </c>
      <c r="H140" s="744">
        <v>8.1000000000000003E-2</v>
      </c>
      <c r="I140" s="750">
        <v>5</v>
      </c>
      <c r="J140" s="751">
        <v>3.7</v>
      </c>
      <c r="K140" s="744">
        <v>47.4</v>
      </c>
      <c r="L140" s="744">
        <v>100</v>
      </c>
      <c r="M140" s="744" t="s">
        <v>1085</v>
      </c>
      <c r="N140" s="744" t="s">
        <v>2200</v>
      </c>
      <c r="O140" s="744"/>
      <c r="P140" s="744" t="s">
        <v>1180</v>
      </c>
      <c r="Q140" s="745" t="s">
        <v>2201</v>
      </c>
      <c r="R140" s="745" t="s">
        <v>2203</v>
      </c>
      <c r="S140" s="745"/>
    </row>
    <row r="141" spans="1:19" s="368" customFormat="1" ht="171" x14ac:dyDescent="0.25">
      <c r="A141" s="483" t="s">
        <v>1086</v>
      </c>
      <c r="B141" s="474"/>
      <c r="C141" s="482" t="s">
        <v>1317</v>
      </c>
      <c r="D141" s="474" t="s">
        <v>1850</v>
      </c>
      <c r="E141" s="367" t="s">
        <v>1851</v>
      </c>
      <c r="F141" s="491">
        <v>51.107700000000001</v>
      </c>
      <c r="G141" s="741">
        <v>-0.86789700000000003</v>
      </c>
      <c r="H141" s="742">
        <v>8.1000000000000003E-2</v>
      </c>
      <c r="I141" s="522">
        <v>5</v>
      </c>
      <c r="J141" s="743">
        <v>5.5</v>
      </c>
      <c r="K141" s="483">
        <v>50.9</v>
      </c>
      <c r="L141" s="742">
        <v>100</v>
      </c>
      <c r="M141" s="483" t="s">
        <v>1085</v>
      </c>
      <c r="N141" s="742" t="s">
        <v>2200</v>
      </c>
      <c r="O141" s="483"/>
      <c r="P141" s="483" t="s">
        <v>1180</v>
      </c>
      <c r="Q141" s="710" t="s">
        <v>2201</v>
      </c>
      <c r="R141" s="474" t="s">
        <v>2202</v>
      </c>
      <c r="S141" s="474"/>
    </row>
    <row r="142" spans="1:19" s="368" customFormat="1" ht="22.8" x14ac:dyDescent="0.25">
      <c r="A142" s="483" t="s">
        <v>793</v>
      </c>
      <c r="B142" s="474"/>
      <c r="C142" s="482" t="s">
        <v>794</v>
      </c>
      <c r="D142" s="482" t="s">
        <v>219</v>
      </c>
      <c r="E142" s="482" t="s">
        <v>40</v>
      </c>
      <c r="F142" s="491">
        <v>41.25</v>
      </c>
      <c r="G142" s="491">
        <v>75.900000000000006</v>
      </c>
      <c r="H142" s="492"/>
      <c r="I142" s="483"/>
      <c r="J142" s="483"/>
      <c r="K142" s="493"/>
      <c r="L142" s="483"/>
      <c r="M142" s="483"/>
      <c r="N142" s="483"/>
      <c r="O142" s="483"/>
      <c r="P142" s="483" t="s">
        <v>1180</v>
      </c>
      <c r="Q142" s="474" t="s">
        <v>698</v>
      </c>
      <c r="R142" s="474"/>
      <c r="S142" s="474"/>
    </row>
    <row r="143" spans="1:19" s="368" customFormat="1" ht="22.8" x14ac:dyDescent="0.25">
      <c r="A143" s="483" t="s">
        <v>786</v>
      </c>
      <c r="B143" s="474"/>
      <c r="C143" s="482" t="s">
        <v>784</v>
      </c>
      <c r="D143" s="482" t="s">
        <v>219</v>
      </c>
      <c r="E143" s="678" t="s">
        <v>1705</v>
      </c>
      <c r="F143" s="491">
        <v>37.945599999999999</v>
      </c>
      <c r="G143" s="491">
        <v>-75.461699999999993</v>
      </c>
      <c r="H143" s="492">
        <v>0.01</v>
      </c>
      <c r="I143" s="483">
        <v>5</v>
      </c>
      <c r="J143" s="483">
        <v>16.399999999999999</v>
      </c>
      <c r="K143" s="493">
        <v>61</v>
      </c>
      <c r="L143" s="483">
        <v>300</v>
      </c>
      <c r="M143" s="483"/>
      <c r="N143" s="483"/>
      <c r="O143" s="483" t="s">
        <v>94</v>
      </c>
      <c r="P143" s="483" t="s">
        <v>1180</v>
      </c>
      <c r="Q143" s="474" t="s">
        <v>787</v>
      </c>
      <c r="R143" s="474" t="s">
        <v>910</v>
      </c>
      <c r="S143" s="474"/>
    </row>
    <row r="144" spans="1:19" s="368" customFormat="1" ht="22.8" x14ac:dyDescent="0.25">
      <c r="A144" s="483" t="s">
        <v>785</v>
      </c>
      <c r="B144" s="474"/>
      <c r="C144" s="482" t="s">
        <v>784</v>
      </c>
      <c r="D144" s="482" t="s">
        <v>219</v>
      </c>
      <c r="E144" s="678" t="s">
        <v>1705</v>
      </c>
      <c r="F144" s="491">
        <v>37.924900000000001</v>
      </c>
      <c r="G144" s="491">
        <v>-75.476500000000001</v>
      </c>
      <c r="H144" s="492"/>
      <c r="I144" s="483">
        <v>0</v>
      </c>
      <c r="J144" s="487">
        <v>11.3</v>
      </c>
      <c r="K144" s="493">
        <v>56.8</v>
      </c>
      <c r="L144" s="483">
        <v>150</v>
      </c>
      <c r="M144" s="483"/>
      <c r="N144" s="483"/>
      <c r="O144" s="483"/>
      <c r="P144" s="483" t="s">
        <v>1180</v>
      </c>
      <c r="Q144" s="474" t="s">
        <v>245</v>
      </c>
      <c r="R144" s="476" t="s">
        <v>1175</v>
      </c>
      <c r="S144" s="476"/>
    </row>
    <row r="145" spans="1:43" s="368" customFormat="1" ht="22.8" x14ac:dyDescent="0.25">
      <c r="A145" s="483" t="s">
        <v>758</v>
      </c>
      <c r="B145" s="474"/>
      <c r="C145" s="482" t="s">
        <v>759</v>
      </c>
      <c r="D145" s="482" t="s">
        <v>219</v>
      </c>
      <c r="E145" s="482" t="s">
        <v>1852</v>
      </c>
      <c r="F145" s="491">
        <v>39.979999999999997</v>
      </c>
      <c r="G145" s="491">
        <v>-104.95</v>
      </c>
      <c r="H145" s="492"/>
      <c r="I145" s="483"/>
      <c r="J145" s="483"/>
      <c r="K145" s="483"/>
      <c r="L145" s="483"/>
      <c r="M145" s="483"/>
      <c r="N145" s="483"/>
      <c r="O145" s="483"/>
      <c r="P145" s="483" t="s">
        <v>1180</v>
      </c>
      <c r="Q145" s="474" t="s">
        <v>760</v>
      </c>
      <c r="R145" s="474"/>
      <c r="S145" s="474"/>
    </row>
    <row r="146" spans="1:43" s="368" customFormat="1" x14ac:dyDescent="0.25">
      <c r="A146" s="483" t="s">
        <v>716</v>
      </c>
      <c r="B146" s="474"/>
      <c r="C146" s="520" t="s">
        <v>717</v>
      </c>
      <c r="D146" s="482" t="s">
        <v>219</v>
      </c>
      <c r="E146" s="678" t="s">
        <v>1694</v>
      </c>
      <c r="F146" s="491">
        <v>43.735999999999997</v>
      </c>
      <c r="G146" s="491">
        <v>-96.622500000000002</v>
      </c>
      <c r="H146" s="492"/>
      <c r="I146" s="483">
        <v>5</v>
      </c>
      <c r="J146" s="483"/>
      <c r="K146" s="493">
        <v>56.8</v>
      </c>
      <c r="L146" s="483">
        <v>257</v>
      </c>
      <c r="M146" s="483" t="s">
        <v>521</v>
      </c>
      <c r="N146" s="483"/>
      <c r="O146" s="483"/>
      <c r="P146" s="483" t="s">
        <v>1180</v>
      </c>
      <c r="Q146" s="474" t="s">
        <v>718</v>
      </c>
      <c r="R146" s="474"/>
      <c r="S146" s="474"/>
    </row>
    <row r="147" spans="1:43" s="368" customFormat="1" ht="22.8" x14ac:dyDescent="0.25">
      <c r="A147" s="483" t="s">
        <v>112</v>
      </c>
      <c r="B147" s="474"/>
      <c r="C147" s="482" t="s">
        <v>726</v>
      </c>
      <c r="D147" s="482" t="s">
        <v>219</v>
      </c>
      <c r="E147" s="482" t="s">
        <v>82</v>
      </c>
      <c r="F147" s="491">
        <v>30.37</v>
      </c>
      <c r="G147" s="491">
        <v>-89.45</v>
      </c>
      <c r="H147" s="492"/>
      <c r="I147" s="483"/>
      <c r="J147" s="483"/>
      <c r="K147" s="493">
        <v>55.5</v>
      </c>
      <c r="L147" s="483">
        <v>141</v>
      </c>
      <c r="M147" s="483"/>
      <c r="N147" s="483"/>
      <c r="O147" s="483"/>
      <c r="P147" s="483" t="s">
        <v>1180</v>
      </c>
      <c r="Q147" s="474" t="s">
        <v>727</v>
      </c>
      <c r="R147" s="474"/>
      <c r="S147" s="474"/>
    </row>
    <row r="148" spans="1:43" s="368" customFormat="1" x14ac:dyDescent="0.25">
      <c r="A148" s="483" t="s">
        <v>692</v>
      </c>
      <c r="B148" s="474"/>
      <c r="C148" s="482" t="s">
        <v>693</v>
      </c>
      <c r="D148" s="482" t="s">
        <v>219</v>
      </c>
      <c r="E148" s="666" t="s">
        <v>1684</v>
      </c>
      <c r="F148" s="491">
        <v>32.979999999999997</v>
      </c>
      <c r="G148" s="491">
        <v>-117.01</v>
      </c>
      <c r="H148" s="492"/>
      <c r="I148" s="483"/>
      <c r="J148" s="483"/>
      <c r="K148" s="483"/>
      <c r="L148" s="483"/>
      <c r="M148" s="483"/>
      <c r="N148" s="483"/>
      <c r="O148" s="483"/>
      <c r="P148" s="483" t="s">
        <v>1180</v>
      </c>
      <c r="Q148" s="474" t="s">
        <v>694</v>
      </c>
      <c r="R148" s="474" t="s">
        <v>695</v>
      </c>
      <c r="S148" s="474"/>
    </row>
    <row r="149" spans="1:43" s="368" customFormat="1" ht="57" x14ac:dyDescent="0.25">
      <c r="A149" s="483" t="s">
        <v>660</v>
      </c>
      <c r="B149" s="474" t="s">
        <v>662</v>
      </c>
      <c r="C149" s="482" t="s">
        <v>1807</v>
      </c>
      <c r="D149" s="482" t="s">
        <v>219</v>
      </c>
      <c r="E149" s="520" t="s">
        <v>1274</v>
      </c>
      <c r="F149" s="495">
        <v>64.48</v>
      </c>
      <c r="G149" s="495">
        <v>-147.5</v>
      </c>
      <c r="H149" s="497">
        <v>0.216</v>
      </c>
      <c r="I149" s="483"/>
      <c r="J149" s="487">
        <v>13</v>
      </c>
      <c r="K149" s="496">
        <v>58.5</v>
      </c>
      <c r="L149" s="483">
        <v>302</v>
      </c>
      <c r="M149" s="483" t="s">
        <v>580</v>
      </c>
      <c r="N149" s="483"/>
      <c r="O149" s="483"/>
      <c r="P149" s="483" t="s">
        <v>1180</v>
      </c>
      <c r="Q149" s="474" t="s">
        <v>661</v>
      </c>
      <c r="R149" s="474" t="s">
        <v>40</v>
      </c>
      <c r="S149" s="524" t="s">
        <v>1809</v>
      </c>
    </row>
    <row r="150" spans="1:43" s="368" customFormat="1" ht="34.200000000000003" x14ac:dyDescent="0.25">
      <c r="A150" s="483" t="s">
        <v>655</v>
      </c>
      <c r="B150" s="474"/>
      <c r="C150" s="482" t="s">
        <v>656</v>
      </c>
      <c r="D150" s="482" t="s">
        <v>219</v>
      </c>
      <c r="E150" s="520" t="s">
        <v>1852</v>
      </c>
      <c r="F150" s="491">
        <v>35.22</v>
      </c>
      <c r="G150" s="491">
        <v>-97.34</v>
      </c>
      <c r="H150" s="492"/>
      <c r="I150" s="483"/>
      <c r="J150" s="483"/>
      <c r="K150" s="483"/>
      <c r="L150" s="483"/>
      <c r="M150" s="483"/>
      <c r="N150" s="483"/>
      <c r="O150" s="483"/>
      <c r="P150" s="483" t="s">
        <v>1180</v>
      </c>
      <c r="Q150" s="474" t="s">
        <v>657</v>
      </c>
      <c r="R150" s="474" t="s">
        <v>1853</v>
      </c>
      <c r="S150" s="474" t="s">
        <v>1854</v>
      </c>
    </row>
    <row r="151" spans="1:43" s="368" customFormat="1" x14ac:dyDescent="0.25">
      <c r="A151" s="483" t="s">
        <v>649</v>
      </c>
      <c r="B151" s="474"/>
      <c r="C151" s="482" t="s">
        <v>650</v>
      </c>
      <c r="D151" s="482" t="s">
        <v>219</v>
      </c>
      <c r="E151" s="520" t="s">
        <v>40</v>
      </c>
      <c r="F151" s="491">
        <v>-25.613600000000002</v>
      </c>
      <c r="G151" s="491">
        <v>-80.384500000000003</v>
      </c>
      <c r="H151" s="492">
        <v>1.6E-2</v>
      </c>
      <c r="I151" s="483"/>
      <c r="J151" s="483"/>
      <c r="K151" s="493"/>
      <c r="L151" s="483"/>
      <c r="M151" s="483"/>
      <c r="N151" s="483"/>
      <c r="O151" s="483"/>
      <c r="P151" s="483" t="s">
        <v>1180</v>
      </c>
      <c r="Q151" s="474" t="s">
        <v>62</v>
      </c>
      <c r="R151" s="474"/>
      <c r="S151" s="474"/>
    </row>
    <row r="152" spans="1:43" s="368" customFormat="1" x14ac:dyDescent="0.25">
      <c r="A152" s="483" t="s">
        <v>576</v>
      </c>
      <c r="B152" s="474"/>
      <c r="C152" s="482" t="s">
        <v>1833</v>
      </c>
      <c r="D152" s="482" t="s">
        <v>219</v>
      </c>
      <c r="E152" s="520" t="s">
        <v>1645</v>
      </c>
      <c r="F152" s="491">
        <v>39</v>
      </c>
      <c r="G152" s="491">
        <v>-76.84</v>
      </c>
      <c r="H152" s="492"/>
      <c r="I152" s="483">
        <v>5</v>
      </c>
      <c r="J152" s="483"/>
      <c r="K152" s="493"/>
      <c r="L152" s="483"/>
      <c r="M152" s="483" t="s">
        <v>521</v>
      </c>
      <c r="N152" s="483"/>
      <c r="O152" s="483"/>
      <c r="P152" s="483" t="s">
        <v>1180</v>
      </c>
      <c r="Q152" s="474" t="s">
        <v>577</v>
      </c>
      <c r="R152" s="474"/>
      <c r="S152" s="474"/>
    </row>
    <row r="153" spans="1:43" s="368" customFormat="1" ht="22.8" x14ac:dyDescent="0.25">
      <c r="A153" s="487" t="s">
        <v>1634</v>
      </c>
      <c r="B153" s="475" t="s">
        <v>563</v>
      </c>
      <c r="C153" s="486" t="s">
        <v>1803</v>
      </c>
      <c r="D153" s="486" t="s">
        <v>219</v>
      </c>
      <c r="E153" s="486" t="s">
        <v>1632</v>
      </c>
      <c r="F153" s="495">
        <v>64.972999999999999</v>
      </c>
      <c r="G153" s="495">
        <v>-147.50200000000001</v>
      </c>
      <c r="H153" s="497">
        <v>0.36699999999999999</v>
      </c>
      <c r="I153" s="487">
        <v>5</v>
      </c>
      <c r="J153" s="487">
        <v>13</v>
      </c>
      <c r="K153" s="487">
        <v>58</v>
      </c>
      <c r="L153" s="487">
        <v>70</v>
      </c>
      <c r="M153" s="487" t="s">
        <v>521</v>
      </c>
      <c r="N153" s="487"/>
      <c r="O153" s="487"/>
      <c r="P153" s="483" t="s">
        <v>1180</v>
      </c>
      <c r="Q153" s="475" t="s">
        <v>40</v>
      </c>
      <c r="R153" s="475" t="s">
        <v>1804</v>
      </c>
      <c r="S153" s="684"/>
    </row>
    <row r="154" spans="1:43" s="368" customFormat="1" ht="22.8" x14ac:dyDescent="0.25">
      <c r="A154" s="487" t="s">
        <v>1802</v>
      </c>
      <c r="B154" s="475" t="s">
        <v>562</v>
      </c>
      <c r="C154" s="486" t="s">
        <v>1803</v>
      </c>
      <c r="D154" s="486" t="s">
        <v>219</v>
      </c>
      <c r="E154" s="486" t="s">
        <v>1632</v>
      </c>
      <c r="F154" s="495">
        <v>64.974000000000004</v>
      </c>
      <c r="G154" s="495">
        <v>-147.506</v>
      </c>
      <c r="H154" s="497">
        <v>0.36699999999999999</v>
      </c>
      <c r="I154" s="487">
        <v>5</v>
      </c>
      <c r="J154" s="487">
        <v>13</v>
      </c>
      <c r="K154" s="487">
        <v>58</v>
      </c>
      <c r="L154" s="487">
        <v>70</v>
      </c>
      <c r="M154" s="487" t="s">
        <v>521</v>
      </c>
      <c r="N154" s="487"/>
      <c r="O154" s="487" t="s">
        <v>561</v>
      </c>
      <c r="P154" s="483" t="s">
        <v>1180</v>
      </c>
      <c r="Q154" s="475" t="s">
        <v>1806</v>
      </c>
      <c r="R154" s="475" t="s">
        <v>1804</v>
      </c>
      <c r="S154" s="475"/>
    </row>
    <row r="155" spans="1:43" s="368" customFormat="1" ht="34.200000000000003" x14ac:dyDescent="0.25">
      <c r="A155" s="487" t="s">
        <v>1801</v>
      </c>
      <c r="B155" s="475" t="s">
        <v>560</v>
      </c>
      <c r="C155" s="486" t="s">
        <v>1803</v>
      </c>
      <c r="D155" s="486" t="s">
        <v>219</v>
      </c>
      <c r="E155" s="486" t="s">
        <v>1632</v>
      </c>
      <c r="F155" s="495">
        <v>64.974000000000004</v>
      </c>
      <c r="G155" s="495">
        <v>-147.51</v>
      </c>
      <c r="H155" s="497">
        <v>0.36699999999999999</v>
      </c>
      <c r="I155" s="487">
        <v>5</v>
      </c>
      <c r="J155" s="487">
        <v>13</v>
      </c>
      <c r="K155" s="487">
        <v>58</v>
      </c>
      <c r="L155" s="487">
        <v>70</v>
      </c>
      <c r="M155" s="487" t="s">
        <v>521</v>
      </c>
      <c r="N155" s="487"/>
      <c r="O155" s="487"/>
      <c r="P155" s="483" t="s">
        <v>1180</v>
      </c>
      <c r="Q155" s="475" t="s">
        <v>1805</v>
      </c>
      <c r="R155" s="475" t="s">
        <v>1799</v>
      </c>
      <c r="S155" s="684" t="s">
        <v>1800</v>
      </c>
      <c r="T155" s="467"/>
      <c r="U155" s="467"/>
      <c r="V155" s="467"/>
      <c r="W155" s="467"/>
      <c r="X155" s="467"/>
      <c r="Y155" s="467"/>
    </row>
    <row r="156" spans="1:43" ht="12" x14ac:dyDescent="0.2">
      <c r="A156" s="488" t="s">
        <v>572</v>
      </c>
      <c r="B156" s="474"/>
      <c r="C156" s="526" t="s">
        <v>904</v>
      </c>
      <c r="D156" s="489" t="s">
        <v>219</v>
      </c>
      <c r="E156" s="489" t="s">
        <v>221</v>
      </c>
      <c r="F156" s="498">
        <v>39.433199999999999</v>
      </c>
      <c r="G156" s="498">
        <v>-80.1935</v>
      </c>
      <c r="H156" s="499">
        <v>1.2</v>
      </c>
      <c r="I156" s="488"/>
      <c r="J156" s="488">
        <v>16.399999999999999</v>
      </c>
      <c r="K156" s="707"/>
      <c r="L156" s="708"/>
      <c r="M156" s="708" t="s">
        <v>2150</v>
      </c>
      <c r="N156" s="488"/>
      <c r="O156" s="488"/>
      <c r="P156" s="483" t="s">
        <v>1180</v>
      </c>
      <c r="Q156" s="478" t="s">
        <v>570</v>
      </c>
      <c r="R156" s="709" t="s">
        <v>2152</v>
      </c>
      <c r="S156" s="475"/>
      <c r="T156" s="468"/>
      <c r="U156" s="471"/>
      <c r="V156" s="468"/>
      <c r="Z156" s="468"/>
      <c r="AD156" s="468"/>
      <c r="AM156" s="468"/>
      <c r="AN156" s="468"/>
      <c r="AO156" s="468"/>
      <c r="AP156" s="468"/>
      <c r="AQ156" s="468"/>
    </row>
    <row r="157" spans="1:43" x14ac:dyDescent="0.2">
      <c r="A157" s="488" t="s">
        <v>571</v>
      </c>
      <c r="B157" s="474"/>
      <c r="C157" s="489" t="s">
        <v>569</v>
      </c>
      <c r="D157" s="489" t="s">
        <v>219</v>
      </c>
      <c r="E157" s="489" t="s">
        <v>221</v>
      </c>
      <c r="F157" s="498">
        <v>39.434100000000001</v>
      </c>
      <c r="G157" s="498">
        <v>-80.193700000000007</v>
      </c>
      <c r="H157" s="499">
        <v>1.1499999999999999</v>
      </c>
      <c r="I157" s="488"/>
      <c r="J157" s="488">
        <v>16.399999999999999</v>
      </c>
      <c r="K157" s="707">
        <v>59.6</v>
      </c>
      <c r="L157" s="708">
        <v>105</v>
      </c>
      <c r="M157" s="708" t="s">
        <v>2150</v>
      </c>
      <c r="N157" s="488"/>
      <c r="O157" s="488"/>
      <c r="P157" s="483" t="s">
        <v>1180</v>
      </c>
      <c r="Q157" s="478" t="s">
        <v>570</v>
      </c>
      <c r="R157" s="709" t="s">
        <v>2152</v>
      </c>
      <c r="S157" s="475"/>
      <c r="T157" s="468"/>
      <c r="U157" s="471"/>
      <c r="V157" s="468"/>
      <c r="Z157" s="468"/>
      <c r="AD157" s="468"/>
      <c r="AM157" s="468"/>
      <c r="AN157" s="468"/>
      <c r="AO157" s="468"/>
      <c r="AP157" s="468"/>
      <c r="AQ157" s="468"/>
    </row>
    <row r="158" spans="1:43" x14ac:dyDescent="0.2">
      <c r="A158" s="488" t="s">
        <v>568</v>
      </c>
      <c r="B158" s="474"/>
      <c r="C158" s="489" t="s">
        <v>569</v>
      </c>
      <c r="D158" s="489" t="s">
        <v>219</v>
      </c>
      <c r="E158" s="489" t="s">
        <v>221</v>
      </c>
      <c r="F158" s="498">
        <v>39.461199999999998</v>
      </c>
      <c r="G158" s="498">
        <v>-80.192700000000002</v>
      </c>
      <c r="H158" s="499">
        <v>1.22</v>
      </c>
      <c r="I158" s="488">
        <v>5</v>
      </c>
      <c r="J158" s="488">
        <v>16.399999999999999</v>
      </c>
      <c r="K158" s="707">
        <v>59.6</v>
      </c>
      <c r="L158" s="708">
        <v>105</v>
      </c>
      <c r="M158" s="708" t="s">
        <v>2150</v>
      </c>
      <c r="N158" s="488"/>
      <c r="O158" s="488" t="s">
        <v>555</v>
      </c>
      <c r="P158" s="483" t="s">
        <v>1180</v>
      </c>
      <c r="Q158" s="478" t="s">
        <v>570</v>
      </c>
      <c r="R158" s="709" t="s">
        <v>2152</v>
      </c>
      <c r="S158" s="475"/>
      <c r="T158" s="468"/>
      <c r="U158" s="471"/>
      <c r="V158" s="468"/>
      <c r="Z158" s="468"/>
      <c r="AD158" s="468"/>
      <c r="AM158" s="468"/>
      <c r="AN158" s="468"/>
      <c r="AO158" s="468"/>
      <c r="AP158" s="468"/>
      <c r="AQ158" s="468"/>
    </row>
    <row r="159" spans="1:43" ht="22.8" x14ac:dyDescent="0.2">
      <c r="A159" s="483" t="s">
        <v>558</v>
      </c>
      <c r="B159" s="474"/>
      <c r="C159" s="482" t="s">
        <v>559</v>
      </c>
      <c r="D159" s="482" t="s">
        <v>219</v>
      </c>
      <c r="E159" s="482" t="s">
        <v>370</v>
      </c>
      <c r="F159" s="491">
        <v>38</v>
      </c>
      <c r="G159" s="491">
        <v>-77</v>
      </c>
      <c r="H159" s="492"/>
      <c r="I159" s="483"/>
      <c r="J159" s="483"/>
      <c r="K159" s="493"/>
      <c r="L159" s="483"/>
      <c r="M159" s="483"/>
      <c r="N159" s="483"/>
      <c r="O159" s="483"/>
      <c r="P159" s="483" t="s">
        <v>1180</v>
      </c>
      <c r="Q159" s="474" t="s">
        <v>523</v>
      </c>
      <c r="R159" s="474" t="s">
        <v>1798</v>
      </c>
      <c r="S159" s="474" t="s">
        <v>1797</v>
      </c>
    </row>
    <row r="160" spans="1:43" ht="22.8" x14ac:dyDescent="0.2">
      <c r="A160" s="483" t="s">
        <v>547</v>
      </c>
      <c r="B160" s="474"/>
      <c r="C160" s="482" t="s">
        <v>548</v>
      </c>
      <c r="D160" s="482" t="s">
        <v>219</v>
      </c>
      <c r="E160" s="482" t="s">
        <v>370</v>
      </c>
      <c r="F160" s="491">
        <v>49.29</v>
      </c>
      <c r="G160" s="491">
        <v>-117.24</v>
      </c>
      <c r="H160" s="492"/>
      <c r="I160" s="483"/>
      <c r="J160" s="483"/>
      <c r="K160" s="493">
        <v>56.5</v>
      </c>
      <c r="L160" s="483">
        <v>230</v>
      </c>
      <c r="M160" s="483"/>
      <c r="N160" s="483"/>
      <c r="O160" s="483"/>
      <c r="P160" s="483" t="s">
        <v>1180</v>
      </c>
      <c r="Q160" s="474" t="s">
        <v>549</v>
      </c>
      <c r="R160" s="474" t="s">
        <v>1794</v>
      </c>
      <c r="S160" s="474" t="s">
        <v>1793</v>
      </c>
    </row>
    <row r="161" spans="1:19" ht="34.200000000000003" x14ac:dyDescent="0.2">
      <c r="A161" s="483" t="s">
        <v>522</v>
      </c>
      <c r="B161" s="474"/>
      <c r="C161" s="486" t="s">
        <v>520</v>
      </c>
      <c r="D161" s="486" t="s">
        <v>219</v>
      </c>
      <c r="E161" s="486" t="s">
        <v>370</v>
      </c>
      <c r="F161" s="491">
        <v>71.271699999999996</v>
      </c>
      <c r="G161" s="507">
        <v>156.77180000000001</v>
      </c>
      <c r="H161" s="492"/>
      <c r="I161" s="483">
        <v>3</v>
      </c>
      <c r="J161" s="483" t="s">
        <v>40</v>
      </c>
      <c r="K161" s="493">
        <v>59</v>
      </c>
      <c r="L161" s="483">
        <v>200</v>
      </c>
      <c r="M161" s="483" t="s">
        <v>521</v>
      </c>
      <c r="N161" s="483"/>
      <c r="O161" s="483"/>
      <c r="P161" s="483" t="s">
        <v>1180</v>
      </c>
      <c r="Q161" s="474" t="s">
        <v>1774</v>
      </c>
      <c r="R161" s="474" t="s">
        <v>1775</v>
      </c>
      <c r="S161" s="524" t="s">
        <v>1779</v>
      </c>
    </row>
    <row r="162" spans="1:19" ht="45.6" x14ac:dyDescent="0.2">
      <c r="A162" s="483" t="s">
        <v>519</v>
      </c>
      <c r="B162" s="474"/>
      <c r="C162" s="486" t="s">
        <v>520</v>
      </c>
      <c r="D162" s="486" t="s">
        <v>219</v>
      </c>
      <c r="E162" s="486" t="s">
        <v>1780</v>
      </c>
      <c r="F162" s="491">
        <v>71.271699999999996</v>
      </c>
      <c r="G162" s="507">
        <v>156.77180000000001</v>
      </c>
      <c r="H162" s="492"/>
      <c r="I162" s="483">
        <v>3</v>
      </c>
      <c r="J162" s="483">
        <v>5</v>
      </c>
      <c r="K162" s="493" t="s">
        <v>40</v>
      </c>
      <c r="L162" s="483" t="s">
        <v>40</v>
      </c>
      <c r="M162" s="483" t="s">
        <v>40</v>
      </c>
      <c r="N162" s="483"/>
      <c r="O162" s="483"/>
      <c r="P162" s="483" t="s">
        <v>1180</v>
      </c>
      <c r="Q162" s="474" t="s">
        <v>1777</v>
      </c>
      <c r="R162" s="474" t="s">
        <v>1776</v>
      </c>
      <c r="S162" s="524" t="s">
        <v>1778</v>
      </c>
    </row>
    <row r="163" spans="1:19" ht="22.8" x14ac:dyDescent="0.2">
      <c r="A163" s="487" t="s">
        <v>1768</v>
      </c>
      <c r="B163" s="474" t="s">
        <v>1767</v>
      </c>
      <c r="C163" s="486" t="s">
        <v>1773</v>
      </c>
      <c r="D163" s="486" t="s">
        <v>219</v>
      </c>
      <c r="E163" s="486" t="s">
        <v>1764</v>
      </c>
      <c r="F163" s="495">
        <v>64.858877000000007</v>
      </c>
      <c r="G163" s="495">
        <v>-147.854086</v>
      </c>
      <c r="H163" s="497">
        <v>0.20399999999999999</v>
      </c>
      <c r="I163" s="487"/>
      <c r="J163" s="487">
        <v>11</v>
      </c>
      <c r="K163" s="496">
        <v>56.8</v>
      </c>
      <c r="L163" s="487"/>
      <c r="M163" s="487"/>
      <c r="N163" s="487"/>
      <c r="O163" s="487"/>
      <c r="P163" s="487" t="s">
        <v>1180</v>
      </c>
      <c r="Q163" s="475"/>
      <c r="R163" s="474" t="s">
        <v>1769</v>
      </c>
      <c r="S163" s="524" t="s">
        <v>1765</v>
      </c>
    </row>
    <row r="164" spans="1:19" ht="45.6" x14ac:dyDescent="0.2">
      <c r="A164" s="487" t="s">
        <v>515</v>
      </c>
      <c r="B164" s="474" t="s">
        <v>1766</v>
      </c>
      <c r="C164" s="486" t="s">
        <v>1771</v>
      </c>
      <c r="D164" s="486" t="s">
        <v>219</v>
      </c>
      <c r="E164" s="486" t="s">
        <v>1764</v>
      </c>
      <c r="F164" s="491">
        <v>64.859909999999999</v>
      </c>
      <c r="G164" s="491">
        <v>-147.84728999999999</v>
      </c>
      <c r="H164" s="492">
        <v>0.22900000000000001</v>
      </c>
      <c r="I164" s="483"/>
      <c r="J164" s="483">
        <v>10</v>
      </c>
      <c r="K164" s="493">
        <v>56</v>
      </c>
      <c r="L164" s="483">
        <v>190</v>
      </c>
      <c r="M164" s="483"/>
      <c r="N164" s="483"/>
      <c r="O164" s="483"/>
      <c r="P164" s="483" t="s">
        <v>1180</v>
      </c>
      <c r="Q164" s="474" t="s">
        <v>62</v>
      </c>
      <c r="R164" s="474" t="s">
        <v>1769</v>
      </c>
      <c r="S164" s="524" t="s">
        <v>1765</v>
      </c>
    </row>
    <row r="165" spans="1:19" ht="22.8" x14ac:dyDescent="0.2">
      <c r="A165" s="487" t="s">
        <v>1763</v>
      </c>
      <c r="B165" s="474" t="s">
        <v>1767</v>
      </c>
      <c r="C165" s="486" t="s">
        <v>1772</v>
      </c>
      <c r="D165" s="486" t="s">
        <v>219</v>
      </c>
      <c r="E165" s="486" t="s">
        <v>1764</v>
      </c>
      <c r="F165" s="495">
        <v>64.856999999999999</v>
      </c>
      <c r="G165" s="495">
        <v>-147.85759999999999</v>
      </c>
      <c r="H165" s="497">
        <v>0.19</v>
      </c>
      <c r="I165" s="487"/>
      <c r="J165" s="487">
        <v>11</v>
      </c>
      <c r="K165" s="496">
        <v>56.8</v>
      </c>
      <c r="L165" s="487"/>
      <c r="M165" s="487"/>
      <c r="N165" s="487"/>
      <c r="O165" s="487"/>
      <c r="P165" s="487" t="s">
        <v>1180</v>
      </c>
      <c r="Q165" s="475"/>
      <c r="R165" s="474" t="s">
        <v>1769</v>
      </c>
      <c r="S165" s="524" t="s">
        <v>1765</v>
      </c>
    </row>
    <row r="166" spans="1:19" ht="22.8" x14ac:dyDescent="0.2">
      <c r="A166" s="487" t="s">
        <v>789</v>
      </c>
      <c r="B166" s="474"/>
      <c r="C166" s="486" t="s">
        <v>784</v>
      </c>
      <c r="D166" s="486" t="s">
        <v>219</v>
      </c>
      <c r="E166" s="666" t="s">
        <v>1708</v>
      </c>
      <c r="F166" s="495">
        <v>37.945599999999999</v>
      </c>
      <c r="G166" s="495">
        <v>-75.461699999999993</v>
      </c>
      <c r="H166" s="497">
        <v>0.01</v>
      </c>
      <c r="I166" s="487">
        <v>5</v>
      </c>
      <c r="J166" s="487">
        <v>16.399999999999999</v>
      </c>
      <c r="K166" s="496">
        <v>61</v>
      </c>
      <c r="L166" s="487">
        <v>300</v>
      </c>
      <c r="M166" s="487"/>
      <c r="N166" s="487"/>
      <c r="O166" s="487" t="s">
        <v>94</v>
      </c>
      <c r="P166" s="483" t="s">
        <v>1180</v>
      </c>
      <c r="Q166" s="475" t="s">
        <v>787</v>
      </c>
      <c r="R166" s="475" t="s">
        <v>909</v>
      </c>
      <c r="S166" s="475"/>
    </row>
    <row r="167" spans="1:19" ht="22.8" x14ac:dyDescent="0.2">
      <c r="A167" s="487" t="s">
        <v>788</v>
      </c>
      <c r="B167" s="474"/>
      <c r="C167" s="486" t="s">
        <v>784</v>
      </c>
      <c r="D167" s="486" t="s">
        <v>219</v>
      </c>
      <c r="E167" s="666" t="s">
        <v>1708</v>
      </c>
      <c r="F167" s="495">
        <v>37.945599999999999</v>
      </c>
      <c r="G167" s="495">
        <v>-75.461699999999993</v>
      </c>
      <c r="H167" s="497">
        <v>0.01</v>
      </c>
      <c r="I167" s="487">
        <v>5</v>
      </c>
      <c r="J167" s="487">
        <v>16.399999999999999</v>
      </c>
      <c r="K167" s="496">
        <v>61</v>
      </c>
      <c r="L167" s="487">
        <v>300</v>
      </c>
      <c r="M167" s="487"/>
      <c r="N167" s="487"/>
      <c r="O167" s="487" t="s">
        <v>94</v>
      </c>
      <c r="P167" s="483" t="s">
        <v>1180</v>
      </c>
      <c r="Q167" s="475" t="s">
        <v>787</v>
      </c>
      <c r="R167" s="475" t="s">
        <v>909</v>
      </c>
      <c r="S167" s="475"/>
    </row>
    <row r="168" spans="1:19" ht="22.8" x14ac:dyDescent="0.2">
      <c r="A168" s="483" t="s">
        <v>696</v>
      </c>
      <c r="B168" s="474"/>
      <c r="C168" s="482" t="s">
        <v>697</v>
      </c>
      <c r="D168" s="482" t="s">
        <v>865</v>
      </c>
      <c r="E168" s="482" t="s">
        <v>1852</v>
      </c>
      <c r="F168" s="491">
        <v>70.25</v>
      </c>
      <c r="G168" s="491">
        <v>-148.47999999999999</v>
      </c>
      <c r="H168" s="492"/>
      <c r="I168" s="483"/>
      <c r="J168" s="483">
        <v>5.4</v>
      </c>
      <c r="K168" s="493"/>
      <c r="L168" s="483"/>
      <c r="M168" s="483"/>
      <c r="N168" s="483"/>
      <c r="O168" s="483"/>
      <c r="P168" s="483" t="s">
        <v>1180</v>
      </c>
      <c r="Q168" s="474" t="s">
        <v>698</v>
      </c>
      <c r="R168" s="474"/>
      <c r="S168" s="474"/>
    </row>
    <row r="169" spans="1:19" ht="22.8" x14ac:dyDescent="0.2">
      <c r="A169" s="483" t="s">
        <v>685</v>
      </c>
      <c r="B169" s="474"/>
      <c r="C169" s="482" t="s">
        <v>1860</v>
      </c>
      <c r="D169" s="482" t="s">
        <v>865</v>
      </c>
      <c r="E169" s="678" t="s">
        <v>1679</v>
      </c>
      <c r="F169" s="491">
        <v>65.06</v>
      </c>
      <c r="G169" s="491">
        <v>-147.30000000000001</v>
      </c>
      <c r="H169" s="492"/>
      <c r="I169" s="483">
        <v>5</v>
      </c>
      <c r="J169" s="483"/>
      <c r="K169" s="493">
        <v>56.5</v>
      </c>
      <c r="L169" s="483">
        <v>190</v>
      </c>
      <c r="M169" s="483"/>
      <c r="N169" s="483"/>
      <c r="O169" s="483"/>
      <c r="P169" s="483" t="s">
        <v>1180</v>
      </c>
      <c r="Q169" s="474" t="s">
        <v>686</v>
      </c>
      <c r="R169" s="474" t="s">
        <v>1861</v>
      </c>
      <c r="S169" s="474"/>
    </row>
    <row r="170" spans="1:19" ht="22.8" x14ac:dyDescent="0.2">
      <c r="A170" s="483" t="s">
        <v>683</v>
      </c>
      <c r="B170" s="474"/>
      <c r="C170" s="482" t="s">
        <v>1860</v>
      </c>
      <c r="D170" s="482" t="s">
        <v>865</v>
      </c>
      <c r="E170" s="678" t="s">
        <v>1679</v>
      </c>
      <c r="F170" s="491">
        <v>65.117000000000004</v>
      </c>
      <c r="G170" s="491">
        <v>-147.46199999999999</v>
      </c>
      <c r="H170" s="492"/>
      <c r="I170" s="483">
        <v>5</v>
      </c>
      <c r="J170" s="483"/>
      <c r="K170" s="493">
        <v>57.6</v>
      </c>
      <c r="L170" s="483">
        <v>150</v>
      </c>
      <c r="M170" s="483"/>
      <c r="N170" s="483"/>
      <c r="O170" s="483"/>
      <c r="P170" s="483" t="s">
        <v>1180</v>
      </c>
      <c r="Q170" s="474" t="s">
        <v>684</v>
      </c>
      <c r="R170" s="474" t="s">
        <v>1861</v>
      </c>
      <c r="S170" s="474"/>
    </row>
    <row r="171" spans="1:19" ht="22.8" x14ac:dyDescent="0.2">
      <c r="A171" s="483" t="s">
        <v>680</v>
      </c>
      <c r="B171" s="475" t="s">
        <v>682</v>
      </c>
      <c r="C171" s="482" t="s">
        <v>1860</v>
      </c>
      <c r="D171" s="482" t="s">
        <v>865</v>
      </c>
      <c r="E171" s="678" t="s">
        <v>1679</v>
      </c>
      <c r="F171" s="495">
        <v>65.117199999999997</v>
      </c>
      <c r="G171" s="495">
        <v>-147.45910000000001</v>
      </c>
      <c r="H171" s="497">
        <v>0.43034000000000006</v>
      </c>
      <c r="I171" s="483">
        <v>5</v>
      </c>
      <c r="J171" s="487">
        <v>11.3</v>
      </c>
      <c r="K171" s="493">
        <v>57.6</v>
      </c>
      <c r="L171" s="483">
        <v>119</v>
      </c>
      <c r="M171" s="483" t="s">
        <v>521</v>
      </c>
      <c r="N171" s="483"/>
      <c r="O171" s="483"/>
      <c r="P171" s="483" t="s">
        <v>1180</v>
      </c>
      <c r="Q171" s="474" t="s">
        <v>681</v>
      </c>
      <c r="R171" s="474" t="s">
        <v>1861</v>
      </c>
      <c r="S171" s="474"/>
    </row>
    <row r="172" spans="1:19" ht="22.8" x14ac:dyDescent="0.2">
      <c r="A172" s="483" t="s">
        <v>677</v>
      </c>
      <c r="B172" s="474"/>
      <c r="C172" s="482" t="s">
        <v>1860</v>
      </c>
      <c r="D172" s="482" t="s">
        <v>865</v>
      </c>
      <c r="E172" s="678" t="s">
        <v>1679</v>
      </c>
      <c r="F172" s="491">
        <v>65.117000000000004</v>
      </c>
      <c r="G172" s="491">
        <v>-147.46199999999999</v>
      </c>
      <c r="H172" s="492"/>
      <c r="I172" s="483">
        <v>5</v>
      </c>
      <c r="J172" s="483"/>
      <c r="K172" s="493">
        <v>57.5</v>
      </c>
      <c r="L172" s="483">
        <v>190</v>
      </c>
      <c r="M172" s="483" t="s">
        <v>521</v>
      </c>
      <c r="N172" s="483"/>
      <c r="O172" s="483"/>
      <c r="P172" s="483" t="s">
        <v>1180</v>
      </c>
      <c r="Q172" s="474" t="s">
        <v>679</v>
      </c>
      <c r="R172" s="474" t="s">
        <v>1861</v>
      </c>
      <c r="S172" s="474"/>
    </row>
    <row r="173" spans="1:19" ht="34.200000000000003" x14ac:dyDescent="0.2">
      <c r="A173" s="483" t="s">
        <v>689</v>
      </c>
      <c r="B173" s="475" t="s">
        <v>690</v>
      </c>
      <c r="C173" s="482" t="s">
        <v>678</v>
      </c>
      <c r="D173" s="482" t="s">
        <v>865</v>
      </c>
      <c r="E173" s="678" t="s">
        <v>1679</v>
      </c>
      <c r="F173" s="491">
        <v>65.117900000000006</v>
      </c>
      <c r="G173" s="491">
        <v>-147.43350000000001</v>
      </c>
      <c r="H173" s="492">
        <v>0.51900000000000002</v>
      </c>
      <c r="I173" s="483"/>
      <c r="J173" s="483">
        <v>11</v>
      </c>
      <c r="K173" s="493"/>
      <c r="L173" s="483"/>
      <c r="M173" s="483"/>
      <c r="N173" s="483"/>
      <c r="O173" s="483"/>
      <c r="P173" s="483" t="s">
        <v>1180</v>
      </c>
      <c r="Q173" s="474"/>
      <c r="R173" s="474" t="s">
        <v>1861</v>
      </c>
      <c r="S173" s="474"/>
    </row>
    <row r="174" spans="1:19" ht="34.200000000000003" x14ac:dyDescent="0.2">
      <c r="A174" s="483" t="s">
        <v>687</v>
      </c>
      <c r="B174" s="475" t="s">
        <v>688</v>
      </c>
      <c r="C174" s="482" t="s">
        <v>678</v>
      </c>
      <c r="D174" s="482" t="s">
        <v>865</v>
      </c>
      <c r="E174" s="678" t="s">
        <v>1679</v>
      </c>
      <c r="F174" s="491">
        <v>65.117800000000003</v>
      </c>
      <c r="G174" s="491">
        <v>-147.43119999999999</v>
      </c>
      <c r="H174" s="492">
        <v>0.51500000000000001</v>
      </c>
      <c r="I174" s="483" t="s">
        <v>40</v>
      </c>
      <c r="J174" s="483">
        <v>7.3</v>
      </c>
      <c r="K174" s="493"/>
      <c r="L174" s="483"/>
      <c r="M174" s="483"/>
      <c r="N174" s="483"/>
      <c r="O174" s="483"/>
      <c r="P174" s="483" t="s">
        <v>1180</v>
      </c>
      <c r="Q174" s="474"/>
      <c r="R174" s="474" t="s">
        <v>1861</v>
      </c>
      <c r="S174" s="474"/>
    </row>
    <row r="175" spans="1:19" ht="34.200000000000003" x14ac:dyDescent="0.2">
      <c r="A175" s="487" t="s">
        <v>722</v>
      </c>
      <c r="B175" s="475" t="s">
        <v>723</v>
      </c>
      <c r="C175" s="486" t="s">
        <v>720</v>
      </c>
      <c r="D175" s="486" t="s">
        <v>882</v>
      </c>
      <c r="E175" s="486" t="s">
        <v>1679</v>
      </c>
      <c r="F175" s="495">
        <v>19.1036</v>
      </c>
      <c r="G175" s="495">
        <v>-155.66300000000001</v>
      </c>
      <c r="H175" s="497"/>
      <c r="I175" s="487">
        <v>5</v>
      </c>
      <c r="J175" s="487">
        <v>13</v>
      </c>
      <c r="K175" s="496">
        <v>58.5</v>
      </c>
      <c r="L175" s="487">
        <v>302</v>
      </c>
      <c r="M175" s="487" t="s">
        <v>521</v>
      </c>
      <c r="N175" s="487"/>
      <c r="O175" s="487"/>
      <c r="P175" s="483" t="s">
        <v>1180</v>
      </c>
      <c r="Q175" s="475" t="s">
        <v>40</v>
      </c>
      <c r="R175" s="475" t="s">
        <v>859</v>
      </c>
      <c r="S175" s="475"/>
    </row>
    <row r="176" spans="1:19" ht="45.6" x14ac:dyDescent="0.2">
      <c r="A176" s="483" t="s">
        <v>719</v>
      </c>
      <c r="B176" s="475" t="s">
        <v>721</v>
      </c>
      <c r="C176" s="482" t="s">
        <v>720</v>
      </c>
      <c r="D176" s="482" t="s">
        <v>882</v>
      </c>
      <c r="E176" s="482" t="s">
        <v>1679</v>
      </c>
      <c r="F176" s="491">
        <v>19.1036</v>
      </c>
      <c r="G176" s="491">
        <v>-155.66300000000001</v>
      </c>
      <c r="H176" s="492"/>
      <c r="I176" s="483">
        <v>5</v>
      </c>
      <c r="J176" s="487">
        <v>13</v>
      </c>
      <c r="K176" s="496">
        <v>58.5</v>
      </c>
      <c r="L176" s="483">
        <v>302</v>
      </c>
      <c r="M176" s="483" t="s">
        <v>521</v>
      </c>
      <c r="N176" s="483"/>
      <c r="O176" s="483"/>
      <c r="P176" s="483" t="s">
        <v>1180</v>
      </c>
      <c r="Q176" s="710" t="s">
        <v>2176</v>
      </c>
      <c r="R176" s="735" t="s">
        <v>2179</v>
      </c>
      <c r="S176" s="474"/>
    </row>
    <row r="177" spans="1:19" ht="34.200000000000003" x14ac:dyDescent="0.2">
      <c r="A177" s="483" t="s">
        <v>646</v>
      </c>
      <c r="B177" s="474"/>
      <c r="C177" s="482" t="s">
        <v>647</v>
      </c>
      <c r="D177" s="482" t="s">
        <v>882</v>
      </c>
      <c r="E177" s="482" t="s">
        <v>40</v>
      </c>
      <c r="F177" s="491">
        <v>21.1</v>
      </c>
      <c r="G177" s="491">
        <v>-157</v>
      </c>
      <c r="H177" s="492"/>
      <c r="I177" s="483"/>
      <c r="J177" s="483"/>
      <c r="K177" s="483"/>
      <c r="L177" s="483"/>
      <c r="M177" s="483"/>
      <c r="N177" s="483"/>
      <c r="O177" s="483"/>
      <c r="P177" s="483" t="s">
        <v>1180</v>
      </c>
      <c r="Q177" s="474" t="s">
        <v>114</v>
      </c>
      <c r="R177" s="474" t="s">
        <v>648</v>
      </c>
      <c r="S177" s="474"/>
    </row>
    <row r="178" spans="1:19" ht="22.8" x14ac:dyDescent="0.2">
      <c r="A178" s="483" t="s">
        <v>780</v>
      </c>
      <c r="B178" s="474"/>
      <c r="C178" s="686" t="s">
        <v>1657</v>
      </c>
      <c r="D178" s="482" t="s">
        <v>1867</v>
      </c>
      <c r="E178" s="482" t="s">
        <v>1868</v>
      </c>
      <c r="F178" s="491">
        <v>18.21</v>
      </c>
      <c r="G178" s="491">
        <v>-67.14</v>
      </c>
      <c r="H178" s="492"/>
      <c r="I178" s="483"/>
      <c r="J178" s="483"/>
      <c r="K178" s="493">
        <v>55</v>
      </c>
      <c r="L178" s="501">
        <v>185</v>
      </c>
      <c r="M178" s="483"/>
      <c r="N178" s="483"/>
      <c r="O178" s="483"/>
      <c r="P178" s="483" t="s">
        <v>1180</v>
      </c>
      <c r="Q178" s="474" t="s">
        <v>295</v>
      </c>
      <c r="R178" s="474" t="s">
        <v>1870</v>
      </c>
      <c r="S178" s="474" t="s">
        <v>1869</v>
      </c>
    </row>
    <row r="179" spans="1:19" ht="22.8" x14ac:dyDescent="0.2">
      <c r="A179" s="736"/>
      <c r="B179" s="736"/>
      <c r="C179" s="736" t="s">
        <v>2181</v>
      </c>
      <c r="D179" s="736" t="s">
        <v>219</v>
      </c>
      <c r="E179" s="736" t="s">
        <v>2182</v>
      </c>
      <c r="F179" s="737">
        <v>48.146380000000001</v>
      </c>
      <c r="G179" s="737">
        <v>-119.7011</v>
      </c>
      <c r="H179" s="736"/>
      <c r="I179" s="736"/>
      <c r="J179" s="736"/>
      <c r="K179" s="738">
        <v>54.3</v>
      </c>
      <c r="L179" s="738">
        <v>144</v>
      </c>
      <c r="M179" s="736"/>
      <c r="N179" s="736"/>
      <c r="O179" s="736"/>
      <c r="P179" s="738" t="s">
        <v>1180</v>
      </c>
      <c r="Q179" s="736" t="s">
        <v>2183</v>
      </c>
      <c r="R179" s="736" t="s">
        <v>2195</v>
      </c>
      <c r="S179" s="736"/>
    </row>
    <row r="180" spans="1:19" ht="22.8" x14ac:dyDescent="0.2">
      <c r="A180" s="736"/>
      <c r="B180" s="736"/>
      <c r="C180" s="736" t="s">
        <v>2184</v>
      </c>
      <c r="D180" s="736" t="s">
        <v>219</v>
      </c>
      <c r="E180" s="736" t="s">
        <v>2182</v>
      </c>
      <c r="F180" s="737">
        <v>64.858611100000005</v>
      </c>
      <c r="G180" s="737">
        <v>-147.857777</v>
      </c>
      <c r="H180" s="736"/>
      <c r="I180" s="736"/>
      <c r="J180" s="736"/>
      <c r="K180" s="738">
        <v>55.8</v>
      </c>
      <c r="L180" s="738">
        <v>144</v>
      </c>
      <c r="M180" s="736"/>
      <c r="N180" s="736"/>
      <c r="O180" s="736"/>
      <c r="P180" s="738" t="s">
        <v>1180</v>
      </c>
      <c r="Q180" s="736" t="s">
        <v>2183</v>
      </c>
      <c r="R180" s="736" t="s">
        <v>2197</v>
      </c>
      <c r="S180" s="736"/>
    </row>
    <row r="181" spans="1:19" ht="22.8" x14ac:dyDescent="0.2">
      <c r="A181" s="736"/>
      <c r="B181" s="736"/>
      <c r="C181" s="736" t="s">
        <v>2185</v>
      </c>
      <c r="D181" s="736" t="s">
        <v>219</v>
      </c>
      <c r="E181" s="736" t="s">
        <v>2182</v>
      </c>
      <c r="F181" s="737">
        <v>47.84</v>
      </c>
      <c r="G181" s="737">
        <v>-99.5</v>
      </c>
      <c r="H181" s="736"/>
      <c r="I181" s="736"/>
      <c r="J181" s="736"/>
      <c r="K181" s="738">
        <v>50.1</v>
      </c>
      <c r="L181" s="738">
        <v>144</v>
      </c>
      <c r="M181" s="736"/>
      <c r="N181" s="736"/>
      <c r="O181" s="736"/>
      <c r="P181" s="738" t="s">
        <v>1180</v>
      </c>
      <c r="Q181" s="736" t="s">
        <v>2183</v>
      </c>
      <c r="R181" s="736" t="s">
        <v>2195</v>
      </c>
      <c r="S181" s="736"/>
    </row>
    <row r="182" spans="1:19" x14ac:dyDescent="0.2">
      <c r="A182" s="736"/>
      <c r="B182" s="736"/>
      <c r="C182" s="736" t="s">
        <v>2186</v>
      </c>
      <c r="D182" s="736" t="s">
        <v>219</v>
      </c>
      <c r="E182" s="736" t="s">
        <v>2182</v>
      </c>
      <c r="F182" s="737">
        <v>45.673611100000002</v>
      </c>
      <c r="G182" s="737">
        <v>-68.718879999999999</v>
      </c>
      <c r="H182" s="736"/>
      <c r="I182" s="736"/>
      <c r="J182" s="736"/>
      <c r="K182" s="738">
        <v>50.1</v>
      </c>
      <c r="L182" s="738">
        <v>144</v>
      </c>
      <c r="M182" s="736"/>
      <c r="N182" s="736"/>
      <c r="O182" s="736"/>
      <c r="P182" s="738" t="s">
        <v>1180</v>
      </c>
      <c r="Q182" s="736" t="s">
        <v>2183</v>
      </c>
      <c r="R182" s="736" t="s">
        <v>2198</v>
      </c>
      <c r="S182" s="736"/>
    </row>
    <row r="183" spans="1:19" ht="22.8" x14ac:dyDescent="0.2">
      <c r="A183" s="736"/>
      <c r="B183" s="736"/>
      <c r="C183" s="736" t="s">
        <v>2187</v>
      </c>
      <c r="D183" s="736" t="s">
        <v>1850</v>
      </c>
      <c r="E183" s="736" t="s">
        <v>2182</v>
      </c>
      <c r="F183" s="737">
        <v>50.051900000000003</v>
      </c>
      <c r="G183" s="737">
        <v>-5.18222</v>
      </c>
      <c r="H183" s="736"/>
      <c r="I183" s="736"/>
      <c r="J183" s="736"/>
      <c r="K183" s="738">
        <v>50.1</v>
      </c>
      <c r="L183" s="738">
        <v>144</v>
      </c>
      <c r="M183" s="736"/>
      <c r="N183" s="736"/>
      <c r="O183" s="736"/>
      <c r="P183" s="738" t="s">
        <v>1180</v>
      </c>
      <c r="Q183" s="736" t="s">
        <v>2183</v>
      </c>
      <c r="R183" s="736" t="s">
        <v>2195</v>
      </c>
      <c r="S183" s="736"/>
    </row>
    <row r="184" spans="1:19" ht="22.8" x14ac:dyDescent="0.2">
      <c r="A184" s="736"/>
      <c r="B184" s="736"/>
      <c r="C184" s="736" t="s">
        <v>2188</v>
      </c>
      <c r="D184" s="736" t="s">
        <v>1473</v>
      </c>
      <c r="E184" s="736" t="s">
        <v>2182</v>
      </c>
      <c r="F184" s="737">
        <v>-46.529699999999998</v>
      </c>
      <c r="G184" s="737">
        <v>168.38</v>
      </c>
      <c r="H184" s="736"/>
      <c r="I184" s="736"/>
      <c r="J184" s="736"/>
      <c r="K184" s="738">
        <v>50.1</v>
      </c>
      <c r="L184" s="738">
        <v>144</v>
      </c>
      <c r="M184" s="736"/>
      <c r="N184" s="736"/>
      <c r="O184" s="736"/>
      <c r="P184" s="738" t="s">
        <v>1180</v>
      </c>
      <c r="Q184" s="736" t="s">
        <v>2183</v>
      </c>
      <c r="R184" s="736" t="s">
        <v>2195</v>
      </c>
      <c r="S184" s="736"/>
    </row>
    <row r="185" spans="1:19" ht="22.8" x14ac:dyDescent="0.2">
      <c r="A185" s="736"/>
      <c r="B185" s="736"/>
      <c r="C185" s="736" t="s">
        <v>2189</v>
      </c>
      <c r="D185" s="736" t="s">
        <v>1337</v>
      </c>
      <c r="E185" s="736" t="s">
        <v>2190</v>
      </c>
      <c r="F185" s="737">
        <v>50.33</v>
      </c>
      <c r="G185" s="737">
        <v>8.48</v>
      </c>
      <c r="H185" s="736"/>
      <c r="I185" s="736"/>
      <c r="J185" s="736"/>
      <c r="K185" s="738">
        <v>54.3</v>
      </c>
      <c r="L185" s="738">
        <v>144</v>
      </c>
      <c r="M185" s="736"/>
      <c r="N185" s="736"/>
      <c r="O185" s="736"/>
      <c r="P185" s="738" t="s">
        <v>1180</v>
      </c>
      <c r="Q185" s="736" t="s">
        <v>2183</v>
      </c>
      <c r="R185" s="736" t="s">
        <v>2195</v>
      </c>
      <c r="S185" s="736"/>
    </row>
    <row r="186" spans="1:19" ht="22.8" x14ac:dyDescent="0.2">
      <c r="A186" s="736"/>
      <c r="B186" s="736"/>
      <c r="C186" s="736" t="s">
        <v>2191</v>
      </c>
      <c r="D186" s="736" t="s">
        <v>1220</v>
      </c>
      <c r="E186" s="736" t="s">
        <v>2182</v>
      </c>
      <c r="F186" s="737">
        <v>-27.06</v>
      </c>
      <c r="G186" s="737">
        <v>153.06</v>
      </c>
      <c r="H186" s="736"/>
      <c r="I186" s="736"/>
      <c r="J186" s="736"/>
      <c r="K186" s="738">
        <v>54.3</v>
      </c>
      <c r="L186" s="738">
        <v>144</v>
      </c>
      <c r="M186" s="736"/>
      <c r="N186" s="736"/>
      <c r="O186" s="736"/>
      <c r="P186" s="738" t="s">
        <v>1180</v>
      </c>
      <c r="Q186" s="736" t="s">
        <v>2183</v>
      </c>
      <c r="R186" s="736" t="s">
        <v>2195</v>
      </c>
      <c r="S186" s="736"/>
    </row>
    <row r="187" spans="1:19" x14ac:dyDescent="0.2">
      <c r="A187" s="736"/>
      <c r="B187" s="736"/>
      <c r="C187" s="736" t="s">
        <v>2192</v>
      </c>
      <c r="D187" s="736" t="s">
        <v>219</v>
      </c>
      <c r="E187" s="736" t="s">
        <v>2193</v>
      </c>
      <c r="F187" s="737">
        <v>37.385111000000002</v>
      </c>
      <c r="G187" s="737">
        <v>-122.41269440000001</v>
      </c>
      <c r="H187" s="736"/>
      <c r="I187" s="736"/>
      <c r="J187" s="736">
        <v>1.8</v>
      </c>
      <c r="K187" s="738">
        <v>41</v>
      </c>
      <c r="L187" s="738">
        <v>166</v>
      </c>
      <c r="M187" s="736"/>
      <c r="N187" s="736"/>
      <c r="O187" s="736"/>
      <c r="P187" s="738" t="s">
        <v>1180</v>
      </c>
      <c r="Q187" s="736" t="s">
        <v>2194</v>
      </c>
      <c r="R187" s="736" t="s">
        <v>2196</v>
      </c>
      <c r="S187" s="736"/>
    </row>
    <row r="188" spans="1:19" x14ac:dyDescent="0.2">
      <c r="A188" s="736"/>
      <c r="B188" s="736"/>
      <c r="C188" s="736" t="s">
        <v>2184</v>
      </c>
      <c r="D188" s="736" t="s">
        <v>219</v>
      </c>
      <c r="E188" s="736" t="s">
        <v>2193</v>
      </c>
      <c r="F188" s="737">
        <v>64.813165999999995</v>
      </c>
      <c r="G188" s="737">
        <v>-147.73258329999999</v>
      </c>
      <c r="H188" s="736"/>
      <c r="I188" s="736"/>
      <c r="J188" s="736">
        <v>2.4</v>
      </c>
      <c r="K188" s="738">
        <v>41</v>
      </c>
      <c r="L188" s="738">
        <v>166</v>
      </c>
      <c r="M188" s="736"/>
      <c r="N188" s="736"/>
      <c r="O188" s="736"/>
      <c r="P188" s="738" t="s">
        <v>1180</v>
      </c>
      <c r="Q188" s="736" t="s">
        <v>2194</v>
      </c>
      <c r="R188" s="736" t="s">
        <v>2196</v>
      </c>
      <c r="S188" s="736"/>
    </row>
    <row r="189" spans="1:19" x14ac:dyDescent="0.2">
      <c r="A189" s="483" t="s">
        <v>471</v>
      </c>
      <c r="B189" s="474"/>
      <c r="C189" s="482" t="s">
        <v>472</v>
      </c>
      <c r="D189" s="482" t="s">
        <v>889</v>
      </c>
      <c r="E189" s="482" t="s">
        <v>40</v>
      </c>
      <c r="F189" s="491">
        <v>21.05</v>
      </c>
      <c r="G189" s="491">
        <v>105.75</v>
      </c>
      <c r="H189" s="492"/>
      <c r="I189" s="483"/>
      <c r="J189" s="483"/>
      <c r="K189" s="493">
        <v>50.9</v>
      </c>
      <c r="L189" s="483">
        <v>109</v>
      </c>
      <c r="M189" s="483"/>
      <c r="N189" s="483"/>
      <c r="O189" s="483"/>
      <c r="P189" s="483" t="s">
        <v>1180</v>
      </c>
      <c r="Q189" s="474" t="s">
        <v>470</v>
      </c>
      <c r="R189" s="474"/>
      <c r="S189" s="474"/>
    </row>
    <row r="190" spans="1:19" ht="22.8" x14ac:dyDescent="0.2">
      <c r="A190" s="687"/>
      <c r="B190" s="688"/>
      <c r="C190" s="688" t="s">
        <v>1192</v>
      </c>
      <c r="D190" s="688" t="s">
        <v>1188</v>
      </c>
      <c r="E190" s="688" t="s">
        <v>1193</v>
      </c>
      <c r="F190" s="689">
        <v>-77</v>
      </c>
      <c r="G190" s="689">
        <v>166</v>
      </c>
      <c r="H190" s="690"/>
      <c r="I190" s="691"/>
      <c r="J190" s="691"/>
      <c r="K190" s="690"/>
      <c r="L190" s="690"/>
      <c r="M190" s="687"/>
      <c r="N190" s="687"/>
      <c r="O190" s="687"/>
      <c r="P190" s="687" t="s">
        <v>1181</v>
      </c>
      <c r="Q190" s="692"/>
      <c r="R190" s="691" t="s">
        <v>1196</v>
      </c>
      <c r="S190" s="693" t="s">
        <v>1751</v>
      </c>
    </row>
    <row r="191" spans="1:19" ht="22.8" x14ac:dyDescent="0.2">
      <c r="A191" s="687"/>
      <c r="B191" s="688"/>
      <c r="C191" s="688" t="s">
        <v>1192</v>
      </c>
      <c r="D191" s="688" t="s">
        <v>1188</v>
      </c>
      <c r="E191" s="688" t="s">
        <v>219</v>
      </c>
      <c r="F191" s="689">
        <v>-77.900000000000006</v>
      </c>
      <c r="G191" s="689">
        <v>166.5</v>
      </c>
      <c r="H191" s="694"/>
      <c r="I191" s="691"/>
      <c r="J191" s="691"/>
      <c r="K191" s="690"/>
      <c r="L191" s="690"/>
      <c r="M191" s="687"/>
      <c r="N191" s="687"/>
      <c r="O191" s="687"/>
      <c r="P191" s="687" t="s">
        <v>1181</v>
      </c>
      <c r="Q191" s="692"/>
      <c r="R191" s="691" t="s">
        <v>1196</v>
      </c>
      <c r="S191" s="693" t="s">
        <v>1751</v>
      </c>
    </row>
    <row r="192" spans="1:19" ht="15" customHeight="1" x14ac:dyDescent="0.2">
      <c r="A192" s="687"/>
      <c r="B192" s="688" t="s">
        <v>546</v>
      </c>
      <c r="C192" s="688" t="s">
        <v>1207</v>
      </c>
      <c r="D192" s="688" t="s">
        <v>1204</v>
      </c>
      <c r="E192" s="688" t="s">
        <v>1208</v>
      </c>
      <c r="F192" s="689">
        <v>-31.4</v>
      </c>
      <c r="G192" s="689">
        <v>-64.183000000000007</v>
      </c>
      <c r="H192" s="694"/>
      <c r="I192" s="691"/>
      <c r="J192" s="691"/>
      <c r="K192" s="690"/>
      <c r="L192" s="690"/>
      <c r="M192" s="687"/>
      <c r="N192" s="687"/>
      <c r="O192" s="687"/>
      <c r="P192" s="687" t="s">
        <v>1181</v>
      </c>
      <c r="Q192" s="692"/>
      <c r="R192" s="691" t="s">
        <v>1196</v>
      </c>
      <c r="S192" s="693" t="s">
        <v>1751</v>
      </c>
    </row>
    <row r="193" spans="1:19" ht="22.8" x14ac:dyDescent="0.2">
      <c r="A193" s="687"/>
      <c r="B193" s="688"/>
      <c r="C193" s="688" t="s">
        <v>1205</v>
      </c>
      <c r="D193" s="688" t="s">
        <v>1204</v>
      </c>
      <c r="E193" s="688" t="s">
        <v>1206</v>
      </c>
      <c r="F193" s="689">
        <v>-34.607999999999997</v>
      </c>
      <c r="G193" s="689">
        <v>-58.67</v>
      </c>
      <c r="H193" s="694"/>
      <c r="I193" s="691"/>
      <c r="J193" s="691"/>
      <c r="K193" s="690"/>
      <c r="L193" s="690"/>
      <c r="M193" s="687"/>
      <c r="N193" s="687"/>
      <c r="O193" s="687"/>
      <c r="P193" s="687" t="s">
        <v>1181</v>
      </c>
      <c r="Q193" s="692"/>
      <c r="R193" s="691" t="s">
        <v>1196</v>
      </c>
      <c r="S193" s="693" t="s">
        <v>1751</v>
      </c>
    </row>
    <row r="194" spans="1:19" ht="22.8" x14ac:dyDescent="0.2">
      <c r="A194" s="687"/>
      <c r="B194" s="688" t="s">
        <v>40</v>
      </c>
      <c r="C194" s="688" t="s">
        <v>1232</v>
      </c>
      <c r="D194" s="688" t="s">
        <v>1220</v>
      </c>
      <c r="E194" s="688" t="s">
        <v>1233</v>
      </c>
      <c r="F194" s="689">
        <v>-42.917000000000002</v>
      </c>
      <c r="G194" s="689">
        <v>147.333</v>
      </c>
      <c r="H194" s="694"/>
      <c r="I194" s="691"/>
      <c r="J194" s="691"/>
      <c r="K194" s="690"/>
      <c r="L194" s="690"/>
      <c r="M194" s="687"/>
      <c r="N194" s="687"/>
      <c r="O194" s="687"/>
      <c r="P194" s="687" t="s">
        <v>1181</v>
      </c>
      <c r="Q194" s="692"/>
      <c r="R194" s="691" t="s">
        <v>1196</v>
      </c>
      <c r="S194" s="693" t="s">
        <v>1751</v>
      </c>
    </row>
    <row r="195" spans="1:19" ht="22.8" x14ac:dyDescent="0.2">
      <c r="A195" s="687"/>
      <c r="B195" s="688" t="s">
        <v>516</v>
      </c>
      <c r="C195" s="688" t="s">
        <v>517</v>
      </c>
      <c r="D195" s="688" t="s">
        <v>1220</v>
      </c>
      <c r="E195" s="688" t="s">
        <v>1221</v>
      </c>
      <c r="F195" s="689">
        <v>-23.7</v>
      </c>
      <c r="G195" s="689">
        <v>133.88300000000001</v>
      </c>
      <c r="H195" s="694"/>
      <c r="I195" s="691"/>
      <c r="J195" s="691"/>
      <c r="K195" s="690"/>
      <c r="L195" s="690"/>
      <c r="M195" s="687"/>
      <c r="N195" s="687"/>
      <c r="O195" s="687"/>
      <c r="P195" s="687" t="s">
        <v>1181</v>
      </c>
      <c r="Q195" s="692"/>
      <c r="R195" s="691" t="s">
        <v>1196</v>
      </c>
      <c r="S195" s="693" t="s">
        <v>1751</v>
      </c>
    </row>
    <row r="196" spans="1:19" ht="22.8" x14ac:dyDescent="0.2">
      <c r="A196" s="687"/>
      <c r="B196" s="688"/>
      <c r="C196" s="688" t="s">
        <v>1225</v>
      </c>
      <c r="D196" s="688" t="s">
        <v>1220</v>
      </c>
      <c r="E196" s="688" t="s">
        <v>1190</v>
      </c>
      <c r="F196" s="689">
        <v>-12</v>
      </c>
      <c r="G196" s="689">
        <v>132</v>
      </c>
      <c r="H196" s="694"/>
      <c r="I196" s="691"/>
      <c r="J196" s="691"/>
      <c r="K196" s="690"/>
      <c r="L196" s="690"/>
      <c r="M196" s="687"/>
      <c r="N196" s="687"/>
      <c r="O196" s="687"/>
      <c r="P196" s="687" t="s">
        <v>1181</v>
      </c>
      <c r="Q196" s="692"/>
      <c r="R196" s="691" t="s">
        <v>1196</v>
      </c>
      <c r="S196" s="693" t="s">
        <v>1751</v>
      </c>
    </row>
    <row r="197" spans="1:19" ht="22.8" x14ac:dyDescent="0.2">
      <c r="A197" s="687"/>
      <c r="B197" s="688"/>
      <c r="C197" s="688" t="s">
        <v>1232</v>
      </c>
      <c r="D197" s="688" t="s">
        <v>1220</v>
      </c>
      <c r="E197" s="688" t="s">
        <v>1237</v>
      </c>
      <c r="F197" s="689">
        <v>-42.923999999999999</v>
      </c>
      <c r="G197" s="689">
        <v>147.422</v>
      </c>
      <c r="H197" s="694"/>
      <c r="I197" s="691"/>
      <c r="J197" s="691"/>
      <c r="K197" s="690"/>
      <c r="L197" s="690"/>
      <c r="M197" s="687"/>
      <c r="N197" s="687"/>
      <c r="O197" s="687"/>
      <c r="P197" s="687" t="s">
        <v>1181</v>
      </c>
      <c r="Q197" s="692"/>
      <c r="R197" s="691" t="s">
        <v>1196</v>
      </c>
      <c r="S197" s="693" t="s">
        <v>1751</v>
      </c>
    </row>
    <row r="198" spans="1:19" ht="22.8" x14ac:dyDescent="0.2">
      <c r="A198" s="687"/>
      <c r="B198" s="688"/>
      <c r="C198" s="688" t="s">
        <v>1238</v>
      </c>
      <c r="D198" s="688" t="s">
        <v>1220</v>
      </c>
      <c r="E198" s="688" t="s">
        <v>1239</v>
      </c>
      <c r="F198" s="689">
        <v>-34.816000000000003</v>
      </c>
      <c r="G198" s="689">
        <v>138.61600000000001</v>
      </c>
      <c r="H198" s="694"/>
      <c r="I198" s="691"/>
      <c r="J198" s="691"/>
      <c r="K198" s="690"/>
      <c r="L198" s="690"/>
      <c r="M198" s="687"/>
      <c r="N198" s="687"/>
      <c r="O198" s="687"/>
      <c r="P198" s="687" t="s">
        <v>1181</v>
      </c>
      <c r="Q198" s="692"/>
      <c r="R198" s="691" t="s">
        <v>1196</v>
      </c>
      <c r="S198" s="693" t="s">
        <v>1751</v>
      </c>
    </row>
    <row r="199" spans="1:19" ht="22.8" x14ac:dyDescent="0.2">
      <c r="A199" s="687"/>
      <c r="B199" s="688"/>
      <c r="C199" s="688" t="s">
        <v>1245</v>
      </c>
      <c r="D199" s="688" t="s">
        <v>1220</v>
      </c>
      <c r="E199" s="688" t="s">
        <v>1190</v>
      </c>
      <c r="F199" s="689">
        <v>-31.933</v>
      </c>
      <c r="G199" s="689">
        <v>115.833</v>
      </c>
      <c r="H199" s="694"/>
      <c r="I199" s="691"/>
      <c r="J199" s="691"/>
      <c r="K199" s="690"/>
      <c r="L199" s="690"/>
      <c r="M199" s="687"/>
      <c r="N199" s="687"/>
      <c r="O199" s="687"/>
      <c r="P199" s="687" t="s">
        <v>1181</v>
      </c>
      <c r="Q199" s="692"/>
      <c r="R199" s="691" t="s">
        <v>1196</v>
      </c>
      <c r="S199" s="693" t="s">
        <v>1751</v>
      </c>
    </row>
    <row r="200" spans="1:19" ht="22.8" x14ac:dyDescent="0.2">
      <c r="A200" s="687"/>
      <c r="B200" s="688"/>
      <c r="C200" s="688" t="s">
        <v>1246</v>
      </c>
      <c r="D200" s="688" t="s">
        <v>1220</v>
      </c>
      <c r="E200" s="688" t="s">
        <v>1247</v>
      </c>
      <c r="F200" s="689">
        <v>-19.27</v>
      </c>
      <c r="G200" s="689">
        <v>147.05000000000001</v>
      </c>
      <c r="H200" s="694"/>
      <c r="I200" s="691"/>
      <c r="J200" s="691"/>
      <c r="K200" s="690"/>
      <c r="L200" s="690"/>
      <c r="M200" s="687"/>
      <c r="N200" s="687"/>
      <c r="O200" s="687"/>
      <c r="P200" s="687" t="s">
        <v>1181</v>
      </c>
      <c r="Q200" s="692"/>
      <c r="R200" s="691" t="s">
        <v>1196</v>
      </c>
      <c r="S200" s="693" t="s">
        <v>1751</v>
      </c>
    </row>
    <row r="201" spans="1:19" ht="22.8" x14ac:dyDescent="0.2">
      <c r="A201" s="687"/>
      <c r="B201" s="688" t="s">
        <v>40</v>
      </c>
      <c r="C201" s="688" t="s">
        <v>1249</v>
      </c>
      <c r="D201" s="688" t="s">
        <v>1248</v>
      </c>
      <c r="E201" s="688" t="s">
        <v>1250</v>
      </c>
      <c r="F201" s="689">
        <v>53.52</v>
      </c>
      <c r="G201" s="689">
        <v>27.3</v>
      </c>
      <c r="H201" s="694"/>
      <c r="I201" s="691"/>
      <c r="J201" s="691"/>
      <c r="K201" s="690"/>
      <c r="L201" s="690"/>
      <c r="M201" s="687"/>
      <c r="N201" s="687"/>
      <c r="O201" s="687"/>
      <c r="P201" s="687" t="s">
        <v>1181</v>
      </c>
      <c r="Q201" s="692"/>
      <c r="R201" s="691" t="s">
        <v>1196</v>
      </c>
      <c r="S201" s="693" t="s">
        <v>1751</v>
      </c>
    </row>
    <row r="202" spans="1:19" ht="22.8" x14ac:dyDescent="0.2">
      <c r="A202" s="687"/>
      <c r="B202" s="688"/>
      <c r="C202" s="688" t="s">
        <v>1252</v>
      </c>
      <c r="D202" s="688" t="s">
        <v>1251</v>
      </c>
      <c r="E202" s="688" t="s">
        <v>78</v>
      </c>
      <c r="F202" s="689">
        <v>-15.555</v>
      </c>
      <c r="G202" s="689">
        <v>-56.07</v>
      </c>
      <c r="H202" s="690"/>
      <c r="I202" s="691"/>
      <c r="J202" s="691"/>
      <c r="K202" s="690"/>
      <c r="L202" s="690"/>
      <c r="M202" s="687"/>
      <c r="N202" s="687"/>
      <c r="O202" s="687"/>
      <c r="P202" s="687" t="s">
        <v>1181</v>
      </c>
      <c r="Q202" s="692"/>
      <c r="R202" s="691" t="s">
        <v>1196</v>
      </c>
      <c r="S202" s="693" t="s">
        <v>1751</v>
      </c>
    </row>
    <row r="203" spans="1:19" ht="22.8" x14ac:dyDescent="0.2">
      <c r="A203" s="687"/>
      <c r="B203" s="688"/>
      <c r="C203" s="688" t="s">
        <v>1256</v>
      </c>
      <c r="D203" s="688" t="s">
        <v>375</v>
      </c>
      <c r="E203" s="688" t="s">
        <v>1257</v>
      </c>
      <c r="F203" s="689">
        <v>53.320999999999998</v>
      </c>
      <c r="G203" s="689">
        <v>-113.25</v>
      </c>
      <c r="H203" s="694"/>
      <c r="I203" s="691"/>
      <c r="J203" s="691"/>
      <c r="K203" s="690"/>
      <c r="L203" s="690"/>
      <c r="M203" s="687"/>
      <c r="N203" s="687"/>
      <c r="O203" s="687"/>
      <c r="P203" s="687" t="s">
        <v>1181</v>
      </c>
      <c r="Q203" s="692"/>
      <c r="R203" s="691" t="s">
        <v>1196</v>
      </c>
      <c r="S203" s="693" t="s">
        <v>1751</v>
      </c>
    </row>
    <row r="204" spans="1:19" ht="22.8" x14ac:dyDescent="0.2">
      <c r="A204" s="665"/>
      <c r="B204" s="666"/>
      <c r="C204" s="666" t="s">
        <v>1876</v>
      </c>
      <c r="D204" s="666" t="s">
        <v>1272</v>
      </c>
      <c r="E204" s="669" t="s">
        <v>1196</v>
      </c>
      <c r="F204" s="667">
        <v>-33.130000000000003</v>
      </c>
      <c r="G204" s="667">
        <v>-70.667000000000002</v>
      </c>
      <c r="H204" s="668"/>
      <c r="I204" s="668"/>
      <c r="J204" s="668"/>
      <c r="K204" s="668"/>
      <c r="L204" s="668"/>
      <c r="M204" s="668"/>
      <c r="N204" s="668"/>
      <c r="O204" s="668"/>
      <c r="P204" s="483" t="s">
        <v>1181</v>
      </c>
      <c r="Q204" s="474"/>
      <c r="R204" s="691" t="s">
        <v>1196</v>
      </c>
      <c r="S204" s="670" t="s">
        <v>1878</v>
      </c>
    </row>
    <row r="205" spans="1:19" ht="22.8" x14ac:dyDescent="0.2">
      <c r="A205" s="687"/>
      <c r="B205" s="688"/>
      <c r="C205" s="688" t="s">
        <v>1276</v>
      </c>
      <c r="D205" s="688" t="s">
        <v>1272</v>
      </c>
      <c r="E205" s="688" t="s">
        <v>1280</v>
      </c>
      <c r="F205" s="689">
        <v>-33.28</v>
      </c>
      <c r="G205" s="689">
        <v>-70.45</v>
      </c>
      <c r="H205" s="694"/>
      <c r="I205" s="691"/>
      <c r="J205" s="691"/>
      <c r="K205" s="690"/>
      <c r="L205" s="690"/>
      <c r="M205" s="687"/>
      <c r="N205" s="687"/>
      <c r="O205" s="687"/>
      <c r="P205" s="687" t="s">
        <v>1181</v>
      </c>
      <c r="Q205" s="692"/>
      <c r="R205" s="691" t="s">
        <v>1196</v>
      </c>
      <c r="S205" s="693" t="s">
        <v>1751</v>
      </c>
    </row>
    <row r="206" spans="1:19" ht="22.8" x14ac:dyDescent="0.2">
      <c r="A206" s="687"/>
      <c r="B206" s="688" t="s">
        <v>524</v>
      </c>
      <c r="C206" s="688" t="s">
        <v>1283</v>
      </c>
      <c r="D206" s="688" t="s">
        <v>1282</v>
      </c>
      <c r="E206" s="688" t="s">
        <v>1286</v>
      </c>
      <c r="F206" s="689">
        <v>39.9</v>
      </c>
      <c r="G206" s="690">
        <v>116.413</v>
      </c>
      <c r="H206" s="694"/>
      <c r="I206" s="691"/>
      <c r="J206" s="691"/>
      <c r="K206" s="690"/>
      <c r="L206" s="690"/>
      <c r="M206" s="687"/>
      <c r="N206" s="687"/>
      <c r="O206" s="687"/>
      <c r="P206" s="687" t="s">
        <v>1181</v>
      </c>
      <c r="Q206" s="692"/>
      <c r="R206" s="691" t="s">
        <v>1196</v>
      </c>
      <c r="S206" s="693" t="s">
        <v>1751</v>
      </c>
    </row>
    <row r="207" spans="1:19" ht="22.8" x14ac:dyDescent="0.2">
      <c r="A207" s="687"/>
      <c r="B207" s="688" t="s">
        <v>539</v>
      </c>
      <c r="C207" s="688" t="s">
        <v>1283</v>
      </c>
      <c r="D207" s="688" t="s">
        <v>1282</v>
      </c>
      <c r="E207" s="688" t="s">
        <v>1284</v>
      </c>
      <c r="F207" s="689">
        <v>40.049999999999997</v>
      </c>
      <c r="G207" s="690">
        <v>116.27500000000001</v>
      </c>
      <c r="H207" s="694"/>
      <c r="I207" s="691"/>
      <c r="J207" s="691"/>
      <c r="K207" s="690"/>
      <c r="L207" s="690"/>
      <c r="M207" s="687"/>
      <c r="N207" s="687"/>
      <c r="O207" s="687"/>
      <c r="P207" s="687" t="s">
        <v>1181</v>
      </c>
      <c r="Q207" s="692"/>
      <c r="R207" s="691" t="s">
        <v>1196</v>
      </c>
      <c r="S207" s="693" t="s">
        <v>1751</v>
      </c>
    </row>
    <row r="208" spans="1:19" ht="22.8" x14ac:dyDescent="0.2">
      <c r="A208" s="687"/>
      <c r="B208" s="688"/>
      <c r="C208" s="688" t="s">
        <v>1287</v>
      </c>
      <c r="D208" s="688" t="s">
        <v>1282</v>
      </c>
      <c r="E208" s="688" t="s">
        <v>1288</v>
      </c>
      <c r="F208" s="689">
        <v>40.002000000000002</v>
      </c>
      <c r="G208" s="689">
        <v>116.389</v>
      </c>
      <c r="H208" s="694"/>
      <c r="I208" s="691"/>
      <c r="J208" s="691"/>
      <c r="K208" s="690"/>
      <c r="L208" s="690"/>
      <c r="M208" s="687"/>
      <c r="N208" s="687"/>
      <c r="O208" s="687"/>
      <c r="P208" s="687" t="s">
        <v>1181</v>
      </c>
      <c r="Q208" s="692"/>
      <c r="R208" s="691" t="s">
        <v>1196</v>
      </c>
      <c r="S208" s="693" t="s">
        <v>1751</v>
      </c>
    </row>
    <row r="209" spans="1:19" ht="22.8" x14ac:dyDescent="0.2">
      <c r="A209" s="687"/>
      <c r="B209" s="688"/>
      <c r="C209" s="688" t="s">
        <v>1290</v>
      </c>
      <c r="D209" s="688" t="s">
        <v>1282</v>
      </c>
      <c r="E209" s="688" t="s">
        <v>1291</v>
      </c>
      <c r="F209" s="689">
        <v>30.31</v>
      </c>
      <c r="G209" s="689">
        <v>114.16</v>
      </c>
      <c r="H209" s="694"/>
      <c r="I209" s="691"/>
      <c r="J209" s="691"/>
      <c r="K209" s="690"/>
      <c r="L209" s="690"/>
      <c r="M209" s="687"/>
      <c r="N209" s="687"/>
      <c r="O209" s="687"/>
      <c r="P209" s="687" t="s">
        <v>1181</v>
      </c>
      <c r="Q209" s="692"/>
      <c r="R209" s="691" t="s">
        <v>1196</v>
      </c>
      <c r="S209" s="693" t="s">
        <v>1751</v>
      </c>
    </row>
    <row r="210" spans="1:19" ht="22.8" x14ac:dyDescent="0.2">
      <c r="A210" s="687"/>
      <c r="B210" s="688"/>
      <c r="C210" s="688" t="s">
        <v>1294</v>
      </c>
      <c r="D210" s="688" t="s">
        <v>1282</v>
      </c>
      <c r="E210" s="688" t="s">
        <v>1296</v>
      </c>
      <c r="F210" s="689">
        <v>23</v>
      </c>
      <c r="G210" s="689">
        <v>113</v>
      </c>
      <c r="H210" s="694"/>
      <c r="I210" s="691"/>
      <c r="J210" s="691"/>
      <c r="K210" s="690"/>
      <c r="L210" s="690"/>
      <c r="M210" s="687"/>
      <c r="N210" s="687"/>
      <c r="O210" s="687"/>
      <c r="P210" s="687" t="s">
        <v>1181</v>
      </c>
      <c r="Q210" s="692"/>
      <c r="R210" s="691" t="s">
        <v>1196</v>
      </c>
      <c r="S210" s="693" t="s">
        <v>1751</v>
      </c>
    </row>
    <row r="211" spans="1:19" ht="22.8" x14ac:dyDescent="0.2">
      <c r="A211" s="687"/>
      <c r="B211" s="688"/>
      <c r="C211" s="688" t="s">
        <v>1302</v>
      </c>
      <c r="D211" s="688" t="s">
        <v>1282</v>
      </c>
      <c r="E211" s="688" t="s">
        <v>1303</v>
      </c>
      <c r="F211" s="689">
        <v>29.6</v>
      </c>
      <c r="G211" s="689">
        <v>90.9</v>
      </c>
      <c r="H211" s="694"/>
      <c r="I211" s="691"/>
      <c r="J211" s="691"/>
      <c r="K211" s="690"/>
      <c r="L211" s="690"/>
      <c r="M211" s="687"/>
      <c r="N211" s="687"/>
      <c r="O211" s="687"/>
      <c r="P211" s="687" t="s">
        <v>1181</v>
      </c>
      <c r="Q211" s="692"/>
      <c r="R211" s="691" t="s">
        <v>1196</v>
      </c>
      <c r="S211" s="693" t="s">
        <v>1751</v>
      </c>
    </row>
    <row r="212" spans="1:19" ht="22.8" x14ac:dyDescent="0.2">
      <c r="A212" s="687"/>
      <c r="B212" s="688"/>
      <c r="C212" s="688" t="s">
        <v>1304</v>
      </c>
      <c r="D212" s="688" t="s">
        <v>1282</v>
      </c>
      <c r="E212" s="688" t="s">
        <v>1305</v>
      </c>
      <c r="F212" s="689">
        <v>32.119999999999997</v>
      </c>
      <c r="G212" s="689">
        <v>118.42</v>
      </c>
      <c r="H212" s="694"/>
      <c r="I212" s="691"/>
      <c r="J212" s="691"/>
      <c r="K212" s="690"/>
      <c r="L212" s="690"/>
      <c r="M212" s="687"/>
      <c r="N212" s="687"/>
      <c r="O212" s="687"/>
      <c r="P212" s="687" t="s">
        <v>1181</v>
      </c>
      <c r="Q212" s="692"/>
      <c r="R212" s="691" t="s">
        <v>1196</v>
      </c>
      <c r="S212" s="693" t="s">
        <v>1751</v>
      </c>
    </row>
    <row r="213" spans="1:19" ht="22.8" x14ac:dyDescent="0.2">
      <c r="A213" s="687"/>
      <c r="B213" s="688"/>
      <c r="C213" s="688" t="s">
        <v>1308</v>
      </c>
      <c r="D213" s="688" t="s">
        <v>1282</v>
      </c>
      <c r="E213" s="688" t="s">
        <v>1309</v>
      </c>
      <c r="F213" s="689">
        <v>30</v>
      </c>
      <c r="G213" s="689">
        <v>114</v>
      </c>
      <c r="H213" s="694"/>
      <c r="I213" s="691"/>
      <c r="J213" s="691"/>
      <c r="K213" s="690"/>
      <c r="L213" s="690"/>
      <c r="M213" s="687"/>
      <c r="N213" s="687"/>
      <c r="O213" s="687"/>
      <c r="P213" s="687" t="s">
        <v>1181</v>
      </c>
      <c r="Q213" s="692"/>
      <c r="R213" s="691" t="s">
        <v>1196</v>
      </c>
      <c r="S213" s="693" t="s">
        <v>1751</v>
      </c>
    </row>
    <row r="214" spans="1:19" ht="22.8" x14ac:dyDescent="0.2">
      <c r="A214" s="687"/>
      <c r="B214" s="688"/>
      <c r="C214" s="688" t="s">
        <v>1315</v>
      </c>
      <c r="D214" s="710" t="s">
        <v>1850</v>
      </c>
      <c r="E214" s="688" t="s">
        <v>1316</v>
      </c>
      <c r="F214" s="689">
        <v>50.725999999999999</v>
      </c>
      <c r="G214" s="689">
        <v>-3.746</v>
      </c>
      <c r="H214" s="694"/>
      <c r="I214" s="691"/>
      <c r="J214" s="691"/>
      <c r="K214" s="690"/>
      <c r="L214" s="690"/>
      <c r="M214" s="687"/>
      <c r="N214" s="687"/>
      <c r="O214" s="687"/>
      <c r="P214" s="687" t="s">
        <v>1181</v>
      </c>
      <c r="Q214" s="692"/>
      <c r="R214" s="691" t="s">
        <v>1196</v>
      </c>
      <c r="S214" s="693" t="s">
        <v>1751</v>
      </c>
    </row>
    <row r="215" spans="1:19" ht="22.8" x14ac:dyDescent="0.2">
      <c r="A215" s="687"/>
      <c r="B215" s="688"/>
      <c r="C215" s="688" t="s">
        <v>1319</v>
      </c>
      <c r="D215" s="710" t="s">
        <v>1850</v>
      </c>
      <c r="E215" s="688" t="s">
        <v>1320</v>
      </c>
      <c r="F215" s="689">
        <v>50.57</v>
      </c>
      <c r="G215" s="689">
        <v>-3.94</v>
      </c>
      <c r="H215" s="694"/>
      <c r="I215" s="691"/>
      <c r="J215" s="691"/>
      <c r="K215" s="690"/>
      <c r="L215" s="690"/>
      <c r="M215" s="687"/>
      <c r="N215" s="687"/>
      <c r="O215" s="687"/>
      <c r="P215" s="687" t="s">
        <v>1181</v>
      </c>
      <c r="Q215" s="692"/>
      <c r="R215" s="691" t="s">
        <v>1196</v>
      </c>
      <c r="S215" s="693" t="s">
        <v>1751</v>
      </c>
    </row>
    <row r="216" spans="1:19" ht="22.8" x14ac:dyDescent="0.2">
      <c r="A216" s="687"/>
      <c r="B216" s="688"/>
      <c r="C216" s="688" t="s">
        <v>1322</v>
      </c>
      <c r="D216" s="688" t="s">
        <v>1321</v>
      </c>
      <c r="E216" s="688" t="s">
        <v>1323</v>
      </c>
      <c r="F216" s="689">
        <v>67.367999999999995</v>
      </c>
      <c r="G216" s="689">
        <v>26.632999999999999</v>
      </c>
      <c r="H216" s="694"/>
      <c r="I216" s="691"/>
      <c r="J216" s="691"/>
      <c r="K216" s="690"/>
      <c r="L216" s="690"/>
      <c r="M216" s="687"/>
      <c r="N216" s="687"/>
      <c r="O216" s="687"/>
      <c r="P216" s="687" t="s">
        <v>1181</v>
      </c>
      <c r="Q216" s="692"/>
      <c r="R216" s="691" t="s">
        <v>1196</v>
      </c>
      <c r="S216" s="693" t="s">
        <v>1751</v>
      </c>
    </row>
    <row r="217" spans="1:19" ht="22.8" x14ac:dyDescent="0.2">
      <c r="A217" s="687"/>
      <c r="B217" s="688"/>
      <c r="C217" s="688" t="s">
        <v>1327</v>
      </c>
      <c r="D217" s="688" t="s">
        <v>1324</v>
      </c>
      <c r="E217" s="688" t="s">
        <v>1328</v>
      </c>
      <c r="F217" s="689">
        <v>48.732999999999997</v>
      </c>
      <c r="G217" s="689">
        <v>3.4670000000000001</v>
      </c>
      <c r="H217" s="694"/>
      <c r="I217" s="691"/>
      <c r="J217" s="691"/>
      <c r="K217" s="690"/>
      <c r="L217" s="690"/>
      <c r="M217" s="687"/>
      <c r="N217" s="687"/>
      <c r="O217" s="687"/>
      <c r="P217" s="687" t="s">
        <v>1181</v>
      </c>
      <c r="Q217" s="692"/>
      <c r="R217" s="691" t="s">
        <v>1196</v>
      </c>
      <c r="S217" s="693" t="s">
        <v>1751</v>
      </c>
    </row>
    <row r="218" spans="1:19" ht="22.8" x14ac:dyDescent="0.2">
      <c r="A218" s="665"/>
      <c r="B218" s="666"/>
      <c r="C218" s="666" t="s">
        <v>1344</v>
      </c>
      <c r="D218" s="666" t="s">
        <v>1337</v>
      </c>
      <c r="E218" s="666" t="s">
        <v>1345</v>
      </c>
      <c r="F218" s="667">
        <v>48.067</v>
      </c>
      <c r="G218" s="667">
        <v>11.266999999999999</v>
      </c>
      <c r="H218" s="668"/>
      <c r="I218" s="668"/>
      <c r="J218" s="668"/>
      <c r="K218" s="668"/>
      <c r="L218" s="668"/>
      <c r="M218" s="668"/>
      <c r="N218" s="668"/>
      <c r="O218" s="668"/>
      <c r="P218" s="483" t="s">
        <v>1181</v>
      </c>
      <c r="Q218" s="474"/>
      <c r="R218" s="669" t="s">
        <v>1196</v>
      </c>
      <c r="S218" s="670" t="s">
        <v>1751</v>
      </c>
    </row>
    <row r="219" spans="1:19" ht="22.8" x14ac:dyDescent="0.2">
      <c r="A219" s="687"/>
      <c r="B219" s="688"/>
      <c r="C219" s="688" t="s">
        <v>1340</v>
      </c>
      <c r="D219" s="688" t="s">
        <v>1337</v>
      </c>
      <c r="E219" s="688" t="s">
        <v>1341</v>
      </c>
      <c r="F219" s="689">
        <v>50.49</v>
      </c>
      <c r="G219" s="689">
        <v>8.4700000000000006</v>
      </c>
      <c r="H219" s="694"/>
      <c r="I219" s="691"/>
      <c r="J219" s="691"/>
      <c r="K219" s="690"/>
      <c r="L219" s="690"/>
      <c r="M219" s="687"/>
      <c r="N219" s="687"/>
      <c r="O219" s="687"/>
      <c r="P219" s="687" t="s">
        <v>1181</v>
      </c>
      <c r="Q219" s="692"/>
      <c r="R219" s="691" t="s">
        <v>1196</v>
      </c>
      <c r="S219" s="693" t="s">
        <v>1751</v>
      </c>
    </row>
    <row r="220" spans="1:19" ht="22.8" x14ac:dyDescent="0.2">
      <c r="A220" s="687"/>
      <c r="B220" s="688"/>
      <c r="C220" s="688" t="s">
        <v>1344</v>
      </c>
      <c r="D220" s="688" t="s">
        <v>1337</v>
      </c>
      <c r="E220" s="688" t="s">
        <v>1345</v>
      </c>
      <c r="F220" s="689">
        <v>48.067</v>
      </c>
      <c r="G220" s="689">
        <v>11.266999999999999</v>
      </c>
      <c r="H220" s="694"/>
      <c r="I220" s="691"/>
      <c r="J220" s="691"/>
      <c r="K220" s="690"/>
      <c r="L220" s="690"/>
      <c r="M220" s="687"/>
      <c r="N220" s="687"/>
      <c r="O220" s="687"/>
      <c r="P220" s="687" t="s">
        <v>1181</v>
      </c>
      <c r="Q220" s="692"/>
      <c r="R220" s="691" t="s">
        <v>1196</v>
      </c>
      <c r="S220" s="693" t="s">
        <v>1751</v>
      </c>
    </row>
    <row r="221" spans="1:19" ht="22.8" x14ac:dyDescent="0.2">
      <c r="A221" s="687"/>
      <c r="B221" s="688"/>
      <c r="C221" s="688" t="s">
        <v>1346</v>
      </c>
      <c r="D221" s="688" t="s">
        <v>1337</v>
      </c>
      <c r="E221" s="688" t="s">
        <v>1347</v>
      </c>
      <c r="F221" s="689">
        <v>49.97</v>
      </c>
      <c r="G221" s="689">
        <v>7.12</v>
      </c>
      <c r="H221" s="694"/>
      <c r="I221" s="691"/>
      <c r="J221" s="691"/>
      <c r="K221" s="690"/>
      <c r="L221" s="690"/>
      <c r="M221" s="687"/>
      <c r="N221" s="687"/>
      <c r="O221" s="687"/>
      <c r="P221" s="687" t="s">
        <v>1181</v>
      </c>
      <c r="Q221" s="692"/>
      <c r="R221" s="691" t="s">
        <v>1196</v>
      </c>
      <c r="S221" s="693" t="s">
        <v>1751</v>
      </c>
    </row>
    <row r="222" spans="1:19" ht="22.8" x14ac:dyDescent="0.2">
      <c r="A222" s="687"/>
      <c r="B222" s="688"/>
      <c r="C222" s="688" t="s">
        <v>1355</v>
      </c>
      <c r="D222" s="688" t="s">
        <v>1354</v>
      </c>
      <c r="E222" s="688" t="s">
        <v>1356</v>
      </c>
      <c r="F222" s="689">
        <v>47.475000000000001</v>
      </c>
      <c r="G222" s="689">
        <v>19.062000000000001</v>
      </c>
      <c r="H222" s="694"/>
      <c r="I222" s="691"/>
      <c r="J222" s="691"/>
      <c r="K222" s="690"/>
      <c r="L222" s="690"/>
      <c r="M222" s="687"/>
      <c r="N222" s="687"/>
      <c r="O222" s="687"/>
      <c r="P222" s="687" t="s">
        <v>1181</v>
      </c>
      <c r="Q222" s="692"/>
      <c r="R222" s="691" t="s">
        <v>1196</v>
      </c>
      <c r="S222" s="693" t="s">
        <v>1751</v>
      </c>
    </row>
    <row r="223" spans="1:19" ht="22.8" x14ac:dyDescent="0.2">
      <c r="A223" s="687"/>
      <c r="B223" s="688"/>
      <c r="C223" s="688" t="s">
        <v>1357</v>
      </c>
      <c r="D223" s="688" t="s">
        <v>258</v>
      </c>
      <c r="E223" s="688" t="s">
        <v>1358</v>
      </c>
      <c r="F223" s="689">
        <v>23.033000000000001</v>
      </c>
      <c r="G223" s="689">
        <v>72.617000000000004</v>
      </c>
      <c r="H223" s="694"/>
      <c r="I223" s="691"/>
      <c r="J223" s="691"/>
      <c r="K223" s="690"/>
      <c r="L223" s="690"/>
      <c r="M223" s="687"/>
      <c r="N223" s="687"/>
      <c r="O223" s="687"/>
      <c r="P223" s="687" t="s">
        <v>1181</v>
      </c>
      <c r="Q223" s="692"/>
      <c r="R223" s="691" t="s">
        <v>1196</v>
      </c>
      <c r="S223" s="693" t="s">
        <v>1751</v>
      </c>
    </row>
    <row r="224" spans="1:19" ht="22.8" x14ac:dyDescent="0.2">
      <c r="A224" s="687"/>
      <c r="B224" s="688"/>
      <c r="C224" s="688" t="s">
        <v>1371</v>
      </c>
      <c r="D224" s="688" t="s">
        <v>1370</v>
      </c>
      <c r="E224" s="688" t="s">
        <v>1372</v>
      </c>
      <c r="F224" s="689">
        <v>29.32</v>
      </c>
      <c r="G224" s="689">
        <v>52.35</v>
      </c>
      <c r="H224" s="694"/>
      <c r="I224" s="691"/>
      <c r="J224" s="691"/>
      <c r="K224" s="690"/>
      <c r="L224" s="690"/>
      <c r="M224" s="687"/>
      <c r="N224" s="687"/>
      <c r="O224" s="687"/>
      <c r="P224" s="687" t="s">
        <v>1181</v>
      </c>
      <c r="Q224" s="692"/>
      <c r="R224" s="691" t="s">
        <v>1196</v>
      </c>
      <c r="S224" s="693" t="s">
        <v>1751</v>
      </c>
    </row>
    <row r="225" spans="1:19" ht="22.8" x14ac:dyDescent="0.2">
      <c r="A225" s="687"/>
      <c r="B225" s="688"/>
      <c r="C225" s="688" t="s">
        <v>1373</v>
      </c>
      <c r="D225" s="688" t="s">
        <v>1370</v>
      </c>
      <c r="E225" s="688" t="s">
        <v>1374</v>
      </c>
      <c r="F225" s="689">
        <v>35.780999999999999</v>
      </c>
      <c r="G225" s="689">
        <v>51.377000000000002</v>
      </c>
      <c r="H225" s="694"/>
      <c r="I225" s="691"/>
      <c r="J225" s="691"/>
      <c r="K225" s="690"/>
      <c r="L225" s="690"/>
      <c r="M225" s="687"/>
      <c r="N225" s="687"/>
      <c r="O225" s="687"/>
      <c r="P225" s="687" t="s">
        <v>1181</v>
      </c>
      <c r="Q225" s="692"/>
      <c r="R225" s="691" t="s">
        <v>1196</v>
      </c>
      <c r="S225" s="693" t="s">
        <v>1751</v>
      </c>
    </row>
    <row r="226" spans="1:19" ht="22.8" x14ac:dyDescent="0.2">
      <c r="A226" s="687"/>
      <c r="B226" s="688" t="s">
        <v>40</v>
      </c>
      <c r="C226" s="688" t="s">
        <v>1384</v>
      </c>
      <c r="D226" s="688" t="s">
        <v>359</v>
      </c>
      <c r="E226" s="688" t="s">
        <v>57</v>
      </c>
      <c r="F226" s="689">
        <v>40.65</v>
      </c>
      <c r="G226" s="689">
        <v>16.7</v>
      </c>
      <c r="H226" s="694"/>
      <c r="I226" s="691"/>
      <c r="J226" s="691"/>
      <c r="K226" s="690"/>
      <c r="L226" s="690"/>
      <c r="M226" s="687"/>
      <c r="N226" s="687"/>
      <c r="O226" s="687"/>
      <c r="P226" s="687" t="s">
        <v>1181</v>
      </c>
      <c r="Q226" s="692"/>
      <c r="R226" s="691" t="s">
        <v>1196</v>
      </c>
      <c r="S226" s="693" t="s">
        <v>1751</v>
      </c>
    </row>
    <row r="227" spans="1:19" ht="22.8" x14ac:dyDescent="0.2">
      <c r="A227" s="687"/>
      <c r="B227" s="688"/>
      <c r="C227" s="688" t="s">
        <v>1376</v>
      </c>
      <c r="D227" s="688" t="s">
        <v>359</v>
      </c>
      <c r="E227" s="688" t="s">
        <v>1377</v>
      </c>
      <c r="F227" s="689">
        <v>41.116999999999997</v>
      </c>
      <c r="G227" s="689">
        <v>14.797000000000001</v>
      </c>
      <c r="H227" s="694"/>
      <c r="I227" s="691"/>
      <c r="J227" s="691"/>
      <c r="K227" s="690"/>
      <c r="L227" s="690"/>
      <c r="M227" s="687"/>
      <c r="N227" s="687"/>
      <c r="O227" s="687"/>
      <c r="P227" s="687" t="s">
        <v>1181</v>
      </c>
      <c r="Q227" s="692"/>
      <c r="R227" s="691" t="s">
        <v>1196</v>
      </c>
      <c r="S227" s="693" t="s">
        <v>1751</v>
      </c>
    </row>
    <row r="228" spans="1:19" ht="22.8" x14ac:dyDescent="0.2">
      <c r="A228" s="687"/>
      <c r="B228" s="688"/>
      <c r="C228" s="688" t="s">
        <v>1378</v>
      </c>
      <c r="D228" s="688" t="s">
        <v>359</v>
      </c>
      <c r="E228" s="688" t="s">
        <v>1379</v>
      </c>
      <c r="F228" s="689">
        <v>39.130000000000003</v>
      </c>
      <c r="G228" s="689">
        <v>9.1</v>
      </c>
      <c r="H228" s="694"/>
      <c r="I228" s="691"/>
      <c r="J228" s="691"/>
      <c r="K228" s="690"/>
      <c r="L228" s="690"/>
      <c r="M228" s="687"/>
      <c r="N228" s="687"/>
      <c r="O228" s="687"/>
      <c r="P228" s="687" t="s">
        <v>1181</v>
      </c>
      <c r="Q228" s="692"/>
      <c r="R228" s="691" t="s">
        <v>1196</v>
      </c>
      <c r="S228" s="693" t="s">
        <v>1751</v>
      </c>
    </row>
    <row r="229" spans="1:19" ht="22.8" x14ac:dyDescent="0.2">
      <c r="A229" s="687"/>
      <c r="B229" s="688"/>
      <c r="C229" s="688" t="s">
        <v>1390</v>
      </c>
      <c r="D229" s="688" t="s">
        <v>359</v>
      </c>
      <c r="E229" s="688" t="s">
        <v>1391</v>
      </c>
      <c r="F229" s="689">
        <v>46.369</v>
      </c>
      <c r="G229" s="689">
        <v>11.276</v>
      </c>
      <c r="H229" s="694"/>
      <c r="I229" s="691"/>
      <c r="J229" s="691"/>
      <c r="K229" s="690"/>
      <c r="L229" s="690"/>
      <c r="M229" s="687"/>
      <c r="N229" s="687"/>
      <c r="O229" s="687"/>
      <c r="P229" s="687" t="s">
        <v>1181</v>
      </c>
      <c r="Q229" s="692"/>
      <c r="R229" s="691" t="s">
        <v>1196</v>
      </c>
      <c r="S229" s="693" t="s">
        <v>1751</v>
      </c>
    </row>
    <row r="230" spans="1:19" ht="22.8" x14ac:dyDescent="0.2">
      <c r="A230" s="687"/>
      <c r="B230" s="688"/>
      <c r="C230" s="688" t="s">
        <v>1392</v>
      </c>
      <c r="D230" s="688" t="s">
        <v>359</v>
      </c>
      <c r="E230" s="688" t="s">
        <v>1393</v>
      </c>
      <c r="F230" s="689">
        <v>40.46</v>
      </c>
      <c r="G230" s="689">
        <v>14.47</v>
      </c>
      <c r="H230" s="694"/>
      <c r="I230" s="691"/>
      <c r="J230" s="691"/>
      <c r="K230" s="690"/>
      <c r="L230" s="690"/>
      <c r="M230" s="687"/>
      <c r="N230" s="687"/>
      <c r="O230" s="687"/>
      <c r="P230" s="687" t="s">
        <v>1181</v>
      </c>
      <c r="Q230" s="692"/>
      <c r="R230" s="691" t="s">
        <v>1196</v>
      </c>
      <c r="S230" s="693" t="s">
        <v>1751</v>
      </c>
    </row>
    <row r="231" spans="1:19" ht="22.8" x14ac:dyDescent="0.2">
      <c r="A231" s="687"/>
      <c r="B231" s="688"/>
      <c r="C231" s="688" t="s">
        <v>1394</v>
      </c>
      <c r="D231" s="688" t="s">
        <v>359</v>
      </c>
      <c r="E231" s="688" t="s">
        <v>1395</v>
      </c>
      <c r="F231" s="689">
        <v>40</v>
      </c>
      <c r="G231" s="689">
        <v>9</v>
      </c>
      <c r="H231" s="694"/>
      <c r="I231" s="691"/>
      <c r="J231" s="691"/>
      <c r="K231" s="690"/>
      <c r="L231" s="690"/>
      <c r="M231" s="687"/>
      <c r="N231" s="687"/>
      <c r="O231" s="687"/>
      <c r="P231" s="687" t="s">
        <v>1181</v>
      </c>
      <c r="Q231" s="692"/>
      <c r="R231" s="691" t="s">
        <v>1196</v>
      </c>
      <c r="S231" s="693" t="s">
        <v>1751</v>
      </c>
    </row>
    <row r="232" spans="1:19" ht="22.8" x14ac:dyDescent="0.2">
      <c r="A232" s="687"/>
      <c r="B232" s="688"/>
      <c r="C232" s="688" t="s">
        <v>1396</v>
      </c>
      <c r="D232" s="688" t="s">
        <v>359</v>
      </c>
      <c r="E232" s="688" t="s">
        <v>1397</v>
      </c>
      <c r="F232" s="689">
        <v>46.36</v>
      </c>
      <c r="G232" s="689">
        <v>11.27</v>
      </c>
      <c r="H232" s="694"/>
      <c r="I232" s="691"/>
      <c r="J232" s="691"/>
      <c r="K232" s="690"/>
      <c r="L232" s="690"/>
      <c r="M232" s="687"/>
      <c r="N232" s="687"/>
      <c r="O232" s="687"/>
      <c r="P232" s="687" t="s">
        <v>1181</v>
      </c>
      <c r="Q232" s="692"/>
      <c r="R232" s="691" t="s">
        <v>1196</v>
      </c>
      <c r="S232" s="693" t="s">
        <v>1751</v>
      </c>
    </row>
    <row r="233" spans="1:19" ht="22.8" x14ac:dyDescent="0.2">
      <c r="A233" s="687"/>
      <c r="B233" s="688"/>
      <c r="C233" s="688" t="s">
        <v>1398</v>
      </c>
      <c r="D233" s="688" t="s">
        <v>359</v>
      </c>
      <c r="E233" s="688" t="s">
        <v>1399</v>
      </c>
      <c r="F233" s="689">
        <v>40.600999999999999</v>
      </c>
      <c r="G233" s="689">
        <v>15.724</v>
      </c>
      <c r="H233" s="694"/>
      <c r="I233" s="691"/>
      <c r="J233" s="691"/>
      <c r="K233" s="690"/>
      <c r="L233" s="690"/>
      <c r="M233" s="687"/>
      <c r="N233" s="687"/>
      <c r="O233" s="687"/>
      <c r="P233" s="687" t="s">
        <v>1181</v>
      </c>
      <c r="Q233" s="692"/>
      <c r="R233" s="691" t="s">
        <v>1196</v>
      </c>
      <c r="S233" s="693" t="s">
        <v>1751</v>
      </c>
    </row>
    <row r="234" spans="1:19" ht="22.8" x14ac:dyDescent="0.2">
      <c r="A234" s="687"/>
      <c r="B234" s="688" t="s">
        <v>626</v>
      </c>
      <c r="C234" s="688" t="s">
        <v>1419</v>
      </c>
      <c r="D234" s="688" t="s">
        <v>1400</v>
      </c>
      <c r="E234" s="688" t="s">
        <v>1420</v>
      </c>
      <c r="F234" s="689">
        <v>32.799999999999997</v>
      </c>
      <c r="G234" s="689">
        <v>130.71700000000001</v>
      </c>
      <c r="H234" s="694"/>
      <c r="I234" s="691"/>
      <c r="J234" s="691"/>
      <c r="K234" s="690"/>
      <c r="L234" s="690"/>
      <c r="M234" s="687"/>
      <c r="N234" s="687"/>
      <c r="O234" s="687"/>
      <c r="P234" s="687" t="s">
        <v>1181</v>
      </c>
      <c r="Q234" s="692"/>
      <c r="R234" s="691" t="s">
        <v>1196</v>
      </c>
      <c r="S234" s="693" t="s">
        <v>1751</v>
      </c>
    </row>
    <row r="235" spans="1:19" ht="22.8" x14ac:dyDescent="0.2">
      <c r="A235" s="687"/>
      <c r="B235" s="688"/>
      <c r="C235" s="688" t="s">
        <v>1401</v>
      </c>
      <c r="D235" s="688" t="s">
        <v>1400</v>
      </c>
      <c r="E235" s="688" t="s">
        <v>1402</v>
      </c>
      <c r="F235" s="689">
        <v>43.968000000000004</v>
      </c>
      <c r="G235" s="689">
        <v>144.233</v>
      </c>
      <c r="H235" s="694"/>
      <c r="I235" s="691"/>
      <c r="J235" s="691"/>
      <c r="K235" s="690"/>
      <c r="L235" s="690"/>
      <c r="M235" s="687"/>
      <c r="N235" s="687"/>
      <c r="O235" s="687"/>
      <c r="P235" s="687" t="s">
        <v>1181</v>
      </c>
      <c r="Q235" s="692"/>
      <c r="R235" s="691" t="s">
        <v>1196</v>
      </c>
      <c r="S235" s="693" t="s">
        <v>1751</v>
      </c>
    </row>
    <row r="236" spans="1:19" ht="22.8" x14ac:dyDescent="0.2">
      <c r="A236" s="687"/>
      <c r="B236" s="688"/>
      <c r="C236" s="695" t="s">
        <v>1403</v>
      </c>
      <c r="D236" s="695" t="s">
        <v>1400</v>
      </c>
      <c r="E236" s="695" t="s">
        <v>1404</v>
      </c>
      <c r="F236" s="689">
        <v>36.264000000000003</v>
      </c>
      <c r="G236" s="689">
        <v>136.23500000000001</v>
      </c>
      <c r="H236" s="694"/>
      <c r="I236" s="691"/>
      <c r="J236" s="691"/>
      <c r="K236" s="690"/>
      <c r="L236" s="690"/>
      <c r="M236" s="687"/>
      <c r="N236" s="687"/>
      <c r="O236" s="687"/>
      <c r="P236" s="687" t="s">
        <v>1181</v>
      </c>
      <c r="Q236" s="692"/>
      <c r="R236" s="691" t="s">
        <v>1196</v>
      </c>
      <c r="S236" s="693" t="s">
        <v>1751</v>
      </c>
    </row>
    <row r="237" spans="1:19" ht="22.8" x14ac:dyDescent="0.2">
      <c r="A237" s="687"/>
      <c r="B237" s="688"/>
      <c r="C237" s="688" t="s">
        <v>1405</v>
      </c>
      <c r="D237" s="688" t="s">
        <v>1400</v>
      </c>
      <c r="E237" s="688" t="s">
        <v>1406</v>
      </c>
      <c r="F237" s="689">
        <v>41.808999999999997</v>
      </c>
      <c r="G237" s="689">
        <v>140.71799999999999</v>
      </c>
      <c r="H237" s="694"/>
      <c r="I237" s="691"/>
      <c r="J237" s="691"/>
      <c r="K237" s="690"/>
      <c r="L237" s="690"/>
      <c r="M237" s="687"/>
      <c r="N237" s="687"/>
      <c r="O237" s="687"/>
      <c r="P237" s="687" t="s">
        <v>1181</v>
      </c>
      <c r="Q237" s="692"/>
      <c r="R237" s="691" t="s">
        <v>1196</v>
      </c>
      <c r="S237" s="693" t="s">
        <v>1751</v>
      </c>
    </row>
    <row r="238" spans="1:19" ht="22.8" x14ac:dyDescent="0.2">
      <c r="A238" s="687"/>
      <c r="B238" s="688"/>
      <c r="C238" s="688" t="s">
        <v>1411</v>
      </c>
      <c r="D238" s="688" t="s">
        <v>1400</v>
      </c>
      <c r="E238" s="688" t="s">
        <v>1412</v>
      </c>
      <c r="F238" s="689">
        <v>34.4</v>
      </c>
      <c r="G238" s="689">
        <v>132.44999999999999</v>
      </c>
      <c r="H238" s="694"/>
      <c r="I238" s="691"/>
      <c r="J238" s="691"/>
      <c r="K238" s="690"/>
      <c r="L238" s="690"/>
      <c r="M238" s="687"/>
      <c r="N238" s="687"/>
      <c r="O238" s="687"/>
      <c r="P238" s="687" t="s">
        <v>1181</v>
      </c>
      <c r="Q238" s="692"/>
      <c r="R238" s="691" t="s">
        <v>1196</v>
      </c>
      <c r="S238" s="693" t="s">
        <v>1751</v>
      </c>
    </row>
    <row r="239" spans="1:19" ht="22.8" x14ac:dyDescent="0.2">
      <c r="A239" s="687"/>
      <c r="B239" s="688"/>
      <c r="C239" s="688" t="s">
        <v>1423</v>
      </c>
      <c r="D239" s="688" t="s">
        <v>1400</v>
      </c>
      <c r="E239" s="688" t="s">
        <v>1424</v>
      </c>
      <c r="F239" s="689">
        <v>24.765000000000001</v>
      </c>
      <c r="G239" s="689">
        <v>125.396</v>
      </c>
      <c r="H239" s="694"/>
      <c r="I239" s="691"/>
      <c r="J239" s="691"/>
      <c r="K239" s="690"/>
      <c r="L239" s="690"/>
      <c r="M239" s="687"/>
      <c r="N239" s="687"/>
      <c r="O239" s="687"/>
      <c r="P239" s="687" t="s">
        <v>1181</v>
      </c>
      <c r="Q239" s="692"/>
      <c r="R239" s="691" t="s">
        <v>1196</v>
      </c>
      <c r="S239" s="693" t="s">
        <v>1751</v>
      </c>
    </row>
    <row r="240" spans="1:19" ht="22.8" x14ac:dyDescent="0.2">
      <c r="A240" s="687"/>
      <c r="B240" s="688"/>
      <c r="C240" s="688" t="s">
        <v>1426</v>
      </c>
      <c r="D240" s="688" t="s">
        <v>1400</v>
      </c>
      <c r="E240" s="688" t="s">
        <v>1427</v>
      </c>
      <c r="F240" s="689">
        <v>33.25</v>
      </c>
      <c r="G240" s="689">
        <v>130.29</v>
      </c>
      <c r="H240" s="694"/>
      <c r="I240" s="691"/>
      <c r="J240" s="691"/>
      <c r="K240" s="690"/>
      <c r="L240" s="690"/>
      <c r="M240" s="687"/>
      <c r="N240" s="687"/>
      <c r="O240" s="687"/>
      <c r="P240" s="687" t="s">
        <v>1181</v>
      </c>
      <c r="Q240" s="692"/>
      <c r="R240" s="691" t="s">
        <v>1196</v>
      </c>
      <c r="S240" s="693" t="s">
        <v>1751</v>
      </c>
    </row>
    <row r="241" spans="1:19" ht="22.8" x14ac:dyDescent="0.2">
      <c r="A241" s="687"/>
      <c r="B241" s="688"/>
      <c r="C241" s="688" t="s">
        <v>1428</v>
      </c>
      <c r="D241" s="688" t="s">
        <v>1400</v>
      </c>
      <c r="E241" s="688" t="s">
        <v>1429</v>
      </c>
      <c r="F241" s="689">
        <v>35.659999999999997</v>
      </c>
      <c r="G241" s="689">
        <v>139.68</v>
      </c>
      <c r="H241" s="694"/>
      <c r="I241" s="691"/>
      <c r="J241" s="691"/>
      <c r="K241" s="690"/>
      <c r="L241" s="690"/>
      <c r="M241" s="687"/>
      <c r="N241" s="687"/>
      <c r="O241" s="687"/>
      <c r="P241" s="687" t="s">
        <v>1181</v>
      </c>
      <c r="Q241" s="692"/>
      <c r="R241" s="691" t="s">
        <v>1196</v>
      </c>
      <c r="S241" s="693" t="s">
        <v>1751</v>
      </c>
    </row>
    <row r="242" spans="1:19" ht="22.8" x14ac:dyDescent="0.2">
      <c r="A242" s="687"/>
      <c r="B242" s="688"/>
      <c r="C242" s="688" t="s">
        <v>1430</v>
      </c>
      <c r="D242" s="688" t="s">
        <v>1400</v>
      </c>
      <c r="E242" s="688" t="s">
        <v>1431</v>
      </c>
      <c r="F242" s="689">
        <v>35.500999999999998</v>
      </c>
      <c r="G242" s="689">
        <v>134.23500000000001</v>
      </c>
      <c r="H242" s="694"/>
      <c r="I242" s="691"/>
      <c r="J242" s="691"/>
      <c r="K242" s="690"/>
      <c r="L242" s="690"/>
      <c r="M242" s="687"/>
      <c r="N242" s="687"/>
      <c r="O242" s="687"/>
      <c r="P242" s="687" t="s">
        <v>1181</v>
      </c>
      <c r="Q242" s="692"/>
      <c r="R242" s="691" t="s">
        <v>1196</v>
      </c>
      <c r="S242" s="693" t="s">
        <v>1751</v>
      </c>
    </row>
    <row r="243" spans="1:19" ht="22.8" x14ac:dyDescent="0.2">
      <c r="A243" s="687"/>
      <c r="B243" s="688"/>
      <c r="C243" s="688" t="s">
        <v>1438</v>
      </c>
      <c r="D243" s="688" t="s">
        <v>1437</v>
      </c>
      <c r="E243" s="688" t="s">
        <v>1439</v>
      </c>
      <c r="F243" s="689">
        <v>43.13</v>
      </c>
      <c r="G243" s="689">
        <v>76.55</v>
      </c>
      <c r="H243" s="694"/>
      <c r="I243" s="691"/>
      <c r="J243" s="691"/>
      <c r="K243" s="690"/>
      <c r="L243" s="690"/>
      <c r="M243" s="687"/>
      <c r="N243" s="687"/>
      <c r="O243" s="687"/>
      <c r="P243" s="687" t="s">
        <v>1181</v>
      </c>
      <c r="Q243" s="692"/>
      <c r="R243" s="691" t="s">
        <v>1196</v>
      </c>
      <c r="S243" s="693" t="s">
        <v>1751</v>
      </c>
    </row>
    <row r="244" spans="1:19" ht="22.8" x14ac:dyDescent="0.2">
      <c r="A244" s="687"/>
      <c r="B244" s="688"/>
      <c r="C244" s="688" t="s">
        <v>1440</v>
      </c>
      <c r="D244" s="688" t="s">
        <v>1437</v>
      </c>
      <c r="E244" s="688" t="s">
        <v>1441</v>
      </c>
      <c r="F244" s="689">
        <v>51.1</v>
      </c>
      <c r="G244" s="689">
        <v>71.28</v>
      </c>
      <c r="H244" s="694"/>
      <c r="I244" s="691"/>
      <c r="J244" s="691"/>
      <c r="K244" s="690"/>
      <c r="L244" s="690"/>
      <c r="M244" s="687"/>
      <c r="N244" s="687"/>
      <c r="O244" s="687"/>
      <c r="P244" s="687" t="s">
        <v>1181</v>
      </c>
      <c r="Q244" s="692"/>
      <c r="R244" s="691" t="s">
        <v>1196</v>
      </c>
      <c r="S244" s="693" t="s">
        <v>1751</v>
      </c>
    </row>
    <row r="245" spans="1:19" ht="22.8" x14ac:dyDescent="0.2">
      <c r="A245" s="687"/>
      <c r="B245" s="688"/>
      <c r="C245" s="688" t="s">
        <v>1442</v>
      </c>
      <c r="D245" s="688" t="s">
        <v>1437</v>
      </c>
      <c r="E245" s="688" t="s">
        <v>1443</v>
      </c>
      <c r="F245" s="689">
        <v>47.36</v>
      </c>
      <c r="G245" s="689">
        <v>51.79</v>
      </c>
      <c r="H245" s="694"/>
      <c r="I245" s="691"/>
      <c r="J245" s="691"/>
      <c r="K245" s="690"/>
      <c r="L245" s="690"/>
      <c r="M245" s="687"/>
      <c r="N245" s="687"/>
      <c r="O245" s="687"/>
      <c r="P245" s="687" t="s">
        <v>1181</v>
      </c>
      <c r="Q245" s="692"/>
      <c r="R245" s="691" t="s">
        <v>1196</v>
      </c>
      <c r="S245" s="693" t="s">
        <v>1751</v>
      </c>
    </row>
    <row r="246" spans="1:19" ht="22.8" x14ac:dyDescent="0.2">
      <c r="A246" s="687"/>
      <c r="B246" s="688" t="s">
        <v>40</v>
      </c>
      <c r="C246" s="688" t="s">
        <v>633</v>
      </c>
      <c r="D246" s="688" t="s">
        <v>1444</v>
      </c>
      <c r="E246" s="688" t="s">
        <v>1447</v>
      </c>
      <c r="F246" s="689">
        <v>-3.13</v>
      </c>
      <c r="G246" s="689">
        <v>40.700000000000003</v>
      </c>
      <c r="H246" s="694"/>
      <c r="I246" s="691"/>
      <c r="J246" s="691"/>
      <c r="K246" s="690"/>
      <c r="L246" s="690"/>
      <c r="M246" s="687"/>
      <c r="N246" s="687"/>
      <c r="O246" s="687"/>
      <c r="P246" s="687" t="s">
        <v>1181</v>
      </c>
      <c r="Q246" s="692"/>
      <c r="R246" s="691" t="s">
        <v>1196</v>
      </c>
      <c r="S246" s="693" t="s">
        <v>1751</v>
      </c>
    </row>
    <row r="247" spans="1:19" ht="22.8" x14ac:dyDescent="0.2">
      <c r="A247" s="687"/>
      <c r="B247" s="688"/>
      <c r="C247" s="688" t="s">
        <v>1448</v>
      </c>
      <c r="D247" s="688" t="s">
        <v>1448</v>
      </c>
      <c r="E247" s="688" t="s">
        <v>1449</v>
      </c>
      <c r="F247" s="689">
        <v>29.195</v>
      </c>
      <c r="G247" s="689">
        <v>48.024000000000001</v>
      </c>
      <c r="H247" s="694"/>
      <c r="I247" s="691"/>
      <c r="J247" s="691"/>
      <c r="K247" s="690"/>
      <c r="L247" s="690"/>
      <c r="M247" s="687"/>
      <c r="N247" s="687"/>
      <c r="O247" s="687"/>
      <c r="P247" s="687" t="s">
        <v>1181</v>
      </c>
      <c r="Q247" s="692"/>
      <c r="R247" s="691" t="s">
        <v>1196</v>
      </c>
      <c r="S247" s="693" t="s">
        <v>1751</v>
      </c>
    </row>
    <row r="248" spans="1:19" ht="22.8" x14ac:dyDescent="0.2">
      <c r="A248" s="687"/>
      <c r="B248" s="688"/>
      <c r="C248" s="688" t="s">
        <v>1461</v>
      </c>
      <c r="D248" s="688" t="s">
        <v>1456</v>
      </c>
      <c r="E248" s="688" t="s">
        <v>1462</v>
      </c>
      <c r="F248" s="689">
        <v>27.59</v>
      </c>
      <c r="G248" s="689">
        <v>-110.59</v>
      </c>
      <c r="H248" s="694"/>
      <c r="I248" s="691"/>
      <c r="J248" s="691"/>
      <c r="K248" s="690"/>
      <c r="L248" s="690"/>
      <c r="M248" s="687"/>
      <c r="N248" s="687"/>
      <c r="O248" s="687"/>
      <c r="P248" s="687" t="s">
        <v>1181</v>
      </c>
      <c r="Q248" s="692"/>
      <c r="R248" s="691" t="s">
        <v>1196</v>
      </c>
      <c r="S248" s="693" t="s">
        <v>1751</v>
      </c>
    </row>
    <row r="249" spans="1:19" ht="22.8" x14ac:dyDescent="0.2">
      <c r="A249" s="687"/>
      <c r="B249" s="688"/>
      <c r="C249" s="688" t="s">
        <v>1463</v>
      </c>
      <c r="D249" s="688" t="s">
        <v>1456</v>
      </c>
      <c r="E249" s="688" t="s">
        <v>1464</v>
      </c>
      <c r="F249" s="689">
        <v>19.3</v>
      </c>
      <c r="G249" s="689">
        <v>-99.186000000000007</v>
      </c>
      <c r="H249" s="694"/>
      <c r="I249" s="691"/>
      <c r="J249" s="691"/>
      <c r="K249" s="690"/>
      <c r="L249" s="690"/>
      <c r="M249" s="687"/>
      <c r="N249" s="687"/>
      <c r="O249" s="687"/>
      <c r="P249" s="687" t="s">
        <v>1181</v>
      </c>
      <c r="Q249" s="692"/>
      <c r="R249" s="691" t="s">
        <v>1196</v>
      </c>
      <c r="S249" s="693" t="s">
        <v>1751</v>
      </c>
    </row>
    <row r="250" spans="1:19" ht="22.8" x14ac:dyDescent="0.2">
      <c r="A250" s="687"/>
      <c r="B250" s="688"/>
      <c r="C250" s="688" t="s">
        <v>1465</v>
      </c>
      <c r="D250" s="688" t="s">
        <v>1456</v>
      </c>
      <c r="E250" s="688" t="s">
        <v>1466</v>
      </c>
      <c r="F250" s="689">
        <v>19.327999999999999</v>
      </c>
      <c r="G250" s="689">
        <v>-99.177000000000007</v>
      </c>
      <c r="H250" s="694"/>
      <c r="I250" s="691"/>
      <c r="J250" s="691"/>
      <c r="K250" s="690"/>
      <c r="L250" s="690"/>
      <c r="M250" s="687"/>
      <c r="N250" s="687"/>
      <c r="O250" s="687"/>
      <c r="P250" s="687" t="s">
        <v>1181</v>
      </c>
      <c r="Q250" s="692"/>
      <c r="R250" s="691" t="s">
        <v>1196</v>
      </c>
      <c r="S250" s="693" t="s">
        <v>1751</v>
      </c>
    </row>
    <row r="251" spans="1:19" ht="22.8" x14ac:dyDescent="0.2">
      <c r="A251" s="687"/>
      <c r="B251" s="688"/>
      <c r="C251" s="688" t="s">
        <v>1471</v>
      </c>
      <c r="D251" s="688" t="s">
        <v>1470</v>
      </c>
      <c r="E251" s="688" t="s">
        <v>1472</v>
      </c>
      <c r="F251" s="689">
        <v>34.020000000000003</v>
      </c>
      <c r="G251" s="689">
        <v>6.83</v>
      </c>
      <c r="H251" s="694"/>
      <c r="I251" s="691"/>
      <c r="J251" s="691"/>
      <c r="K251" s="690"/>
      <c r="L251" s="690"/>
      <c r="M251" s="687"/>
      <c r="N251" s="687"/>
      <c r="O251" s="687"/>
      <c r="P251" s="687" t="s">
        <v>1181</v>
      </c>
      <c r="Q251" s="692"/>
      <c r="R251" s="691" t="s">
        <v>1196</v>
      </c>
      <c r="S251" s="693" t="s">
        <v>1751</v>
      </c>
    </row>
    <row r="252" spans="1:19" ht="22.8" x14ac:dyDescent="0.2">
      <c r="A252" s="687"/>
      <c r="B252" s="688"/>
      <c r="C252" s="688" t="s">
        <v>1474</v>
      </c>
      <c r="D252" s="688" t="s">
        <v>1473</v>
      </c>
      <c r="E252" s="688" t="s">
        <v>1475</v>
      </c>
      <c r="F252" s="689">
        <v>-45.037999999999997</v>
      </c>
      <c r="G252" s="689">
        <v>169.68100000000001</v>
      </c>
      <c r="H252" s="694"/>
      <c r="I252" s="691"/>
      <c r="J252" s="691"/>
      <c r="K252" s="690"/>
      <c r="L252" s="690"/>
      <c r="M252" s="687"/>
      <c r="N252" s="687"/>
      <c r="O252" s="687"/>
      <c r="P252" s="687" t="s">
        <v>1181</v>
      </c>
      <c r="Q252" s="692"/>
      <c r="R252" s="691" t="s">
        <v>1196</v>
      </c>
      <c r="S252" s="693" t="s">
        <v>1751</v>
      </c>
    </row>
    <row r="253" spans="1:19" ht="22.8" x14ac:dyDescent="0.2">
      <c r="A253" s="687"/>
      <c r="B253" s="688" t="s">
        <v>40</v>
      </c>
      <c r="C253" s="688" t="s">
        <v>1480</v>
      </c>
      <c r="D253" s="688" t="s">
        <v>1478</v>
      </c>
      <c r="E253" s="688" t="s">
        <v>1201</v>
      </c>
      <c r="F253" s="689">
        <v>78.13</v>
      </c>
      <c r="G253" s="689">
        <v>15.24</v>
      </c>
      <c r="H253" s="690"/>
      <c r="I253" s="691"/>
      <c r="J253" s="691"/>
      <c r="K253" s="690"/>
      <c r="L253" s="690"/>
      <c r="M253" s="687"/>
      <c r="N253" s="687"/>
      <c r="O253" s="687"/>
      <c r="P253" s="687" t="s">
        <v>1181</v>
      </c>
      <c r="Q253" s="692"/>
      <c r="R253" s="691" t="s">
        <v>1196</v>
      </c>
      <c r="S253" s="693" t="s">
        <v>1751</v>
      </c>
    </row>
    <row r="254" spans="1:19" ht="22.8" x14ac:dyDescent="0.2">
      <c r="A254" s="687"/>
      <c r="B254" s="688" t="s">
        <v>40</v>
      </c>
      <c r="C254" s="688" t="s">
        <v>1480</v>
      </c>
      <c r="D254" s="688" t="s">
        <v>1478</v>
      </c>
      <c r="E254" s="688" t="s">
        <v>1201</v>
      </c>
      <c r="F254" s="689">
        <v>78.150000000000006</v>
      </c>
      <c r="G254" s="689">
        <v>15.8</v>
      </c>
      <c r="H254" s="690"/>
      <c r="I254" s="691"/>
      <c r="J254" s="691"/>
      <c r="K254" s="690"/>
      <c r="L254" s="690"/>
      <c r="M254" s="687"/>
      <c r="N254" s="687"/>
      <c r="O254" s="687"/>
      <c r="P254" s="687" t="s">
        <v>1181</v>
      </c>
      <c r="Q254" s="692"/>
      <c r="R254" s="691" t="s">
        <v>1196</v>
      </c>
      <c r="S254" s="693" t="s">
        <v>1751</v>
      </c>
    </row>
    <row r="255" spans="1:19" ht="22.8" x14ac:dyDescent="0.2">
      <c r="A255" s="687"/>
      <c r="B255" s="688" t="s">
        <v>40</v>
      </c>
      <c r="C255" s="688" t="s">
        <v>1486</v>
      </c>
      <c r="D255" s="688" t="s">
        <v>1478</v>
      </c>
      <c r="E255" s="688" t="s">
        <v>1487</v>
      </c>
      <c r="F255" s="689">
        <v>69.400000000000006</v>
      </c>
      <c r="G255" s="689">
        <v>18.600000000000001</v>
      </c>
      <c r="H255" s="690"/>
      <c r="I255" s="691"/>
      <c r="J255" s="691"/>
      <c r="K255" s="690"/>
      <c r="L255" s="690"/>
      <c r="M255" s="687"/>
      <c r="N255" s="687"/>
      <c r="O255" s="687"/>
      <c r="P255" s="687" t="s">
        <v>1181</v>
      </c>
      <c r="Q255" s="692"/>
      <c r="R255" s="691" t="s">
        <v>1196</v>
      </c>
      <c r="S255" s="693" t="s">
        <v>1751</v>
      </c>
    </row>
    <row r="256" spans="1:19" ht="22.8" x14ac:dyDescent="0.2">
      <c r="A256" s="687"/>
      <c r="B256" s="688"/>
      <c r="C256" s="688" t="s">
        <v>1479</v>
      </c>
      <c r="D256" s="688" t="s">
        <v>1478</v>
      </c>
      <c r="E256" s="688" t="s">
        <v>1201</v>
      </c>
      <c r="F256" s="689">
        <v>58.35</v>
      </c>
      <c r="G256" s="689">
        <v>8.5399999999999991</v>
      </c>
      <c r="H256" s="694"/>
      <c r="I256" s="691"/>
      <c r="J256" s="691"/>
      <c r="K256" s="690"/>
      <c r="L256" s="690"/>
      <c r="M256" s="687"/>
      <c r="N256" s="687"/>
      <c r="O256" s="687"/>
      <c r="P256" s="687" t="s">
        <v>1181</v>
      </c>
      <c r="Q256" s="692"/>
      <c r="R256" s="691" t="s">
        <v>1196</v>
      </c>
      <c r="S256" s="693" t="s">
        <v>1751</v>
      </c>
    </row>
    <row r="257" spans="1:19" ht="22.8" x14ac:dyDescent="0.2">
      <c r="A257" s="687"/>
      <c r="B257" s="688" t="s">
        <v>40</v>
      </c>
      <c r="C257" s="688" t="s">
        <v>609</v>
      </c>
      <c r="D257" s="752" t="s">
        <v>876</v>
      </c>
      <c r="E257" s="688" t="s">
        <v>92</v>
      </c>
      <c r="F257" s="689">
        <v>48.5</v>
      </c>
      <c r="G257" s="689">
        <v>135.1</v>
      </c>
      <c r="H257" s="694"/>
      <c r="I257" s="691"/>
      <c r="J257" s="691"/>
      <c r="K257" s="690"/>
      <c r="L257" s="690"/>
      <c r="M257" s="687"/>
      <c r="N257" s="687"/>
      <c r="O257" s="687"/>
      <c r="P257" s="687" t="s">
        <v>1181</v>
      </c>
      <c r="Q257" s="692"/>
      <c r="R257" s="691" t="s">
        <v>1196</v>
      </c>
      <c r="S257" s="693" t="s">
        <v>1751</v>
      </c>
    </row>
    <row r="258" spans="1:19" ht="22.8" x14ac:dyDescent="0.2">
      <c r="A258" s="687"/>
      <c r="B258" s="688" t="s">
        <v>167</v>
      </c>
      <c r="C258" s="688" t="s">
        <v>653</v>
      </c>
      <c r="D258" s="752" t="s">
        <v>876</v>
      </c>
      <c r="E258" s="688" t="s">
        <v>1524</v>
      </c>
      <c r="F258" s="689">
        <v>55.75</v>
      </c>
      <c r="G258" s="689">
        <v>37.630000000000003</v>
      </c>
      <c r="H258" s="694"/>
      <c r="I258" s="691"/>
      <c r="J258" s="691"/>
      <c r="K258" s="690"/>
      <c r="L258" s="690"/>
      <c r="M258" s="687"/>
      <c r="N258" s="687"/>
      <c r="O258" s="687"/>
      <c r="P258" s="687" t="s">
        <v>1181</v>
      </c>
      <c r="Q258" s="692"/>
      <c r="R258" s="691" t="s">
        <v>1196</v>
      </c>
      <c r="S258" s="693" t="s">
        <v>1751</v>
      </c>
    </row>
    <row r="259" spans="1:19" ht="22.8" x14ac:dyDescent="0.2">
      <c r="A259" s="687"/>
      <c r="B259" s="688"/>
      <c r="C259" s="688" t="s">
        <v>1497</v>
      </c>
      <c r="D259" s="752" t="s">
        <v>876</v>
      </c>
      <c r="E259" s="688" t="s">
        <v>1498</v>
      </c>
      <c r="F259" s="689">
        <v>64.75</v>
      </c>
      <c r="G259" s="689">
        <v>177.483</v>
      </c>
      <c r="H259" s="694"/>
      <c r="I259" s="691"/>
      <c r="J259" s="691"/>
      <c r="K259" s="690"/>
      <c r="L259" s="690"/>
      <c r="M259" s="687"/>
      <c r="N259" s="687"/>
      <c r="O259" s="687"/>
      <c r="P259" s="687" t="s">
        <v>1181</v>
      </c>
      <c r="Q259" s="692"/>
      <c r="R259" s="691" t="s">
        <v>1196</v>
      </c>
      <c r="S259" s="693" t="s">
        <v>1751</v>
      </c>
    </row>
    <row r="260" spans="1:19" ht="22.8" x14ac:dyDescent="0.2">
      <c r="A260" s="687"/>
      <c r="B260" s="688"/>
      <c r="C260" s="688" t="s">
        <v>1499</v>
      </c>
      <c r="D260" s="752" t="s">
        <v>876</v>
      </c>
      <c r="E260" s="688" t="s">
        <v>1500</v>
      </c>
      <c r="F260" s="689">
        <v>46.348999999999997</v>
      </c>
      <c r="G260" s="689">
        <v>48.048999999999999</v>
      </c>
      <c r="H260" s="694"/>
      <c r="I260" s="691"/>
      <c r="J260" s="691"/>
      <c r="K260" s="690"/>
      <c r="L260" s="690"/>
      <c r="M260" s="687"/>
      <c r="N260" s="687"/>
      <c r="O260" s="687"/>
      <c r="P260" s="687" t="s">
        <v>1181</v>
      </c>
      <c r="Q260" s="692"/>
      <c r="R260" s="691" t="s">
        <v>1196</v>
      </c>
      <c r="S260" s="693" t="s">
        <v>1751</v>
      </c>
    </row>
    <row r="261" spans="1:19" ht="22.8" x14ac:dyDescent="0.2">
      <c r="A261" s="687"/>
      <c r="B261" s="688"/>
      <c r="C261" s="688" t="s">
        <v>1501</v>
      </c>
      <c r="D261" s="752" t="s">
        <v>876</v>
      </c>
      <c r="E261" s="688" t="s">
        <v>1502</v>
      </c>
      <c r="F261" s="689">
        <v>53.366999999999997</v>
      </c>
      <c r="G261" s="689">
        <v>83.75</v>
      </c>
      <c r="H261" s="694"/>
      <c r="I261" s="691"/>
      <c r="J261" s="691"/>
      <c r="K261" s="690"/>
      <c r="L261" s="690"/>
      <c r="M261" s="687"/>
      <c r="N261" s="687"/>
      <c r="O261" s="687"/>
      <c r="P261" s="687" t="s">
        <v>1181</v>
      </c>
      <c r="Q261" s="692"/>
      <c r="R261" s="691" t="s">
        <v>1196</v>
      </c>
      <c r="S261" s="693" t="s">
        <v>1751</v>
      </c>
    </row>
    <row r="262" spans="1:19" ht="22.8" x14ac:dyDescent="0.2">
      <c r="A262" s="687"/>
      <c r="B262" s="688"/>
      <c r="C262" s="688" t="s">
        <v>1503</v>
      </c>
      <c r="D262" s="752" t="s">
        <v>876</v>
      </c>
      <c r="E262" s="688" t="s">
        <v>1504</v>
      </c>
      <c r="F262" s="689">
        <v>50.613</v>
      </c>
      <c r="G262" s="689">
        <v>36.587000000000003</v>
      </c>
      <c r="H262" s="694"/>
      <c r="I262" s="691"/>
      <c r="J262" s="691"/>
      <c r="K262" s="690"/>
      <c r="L262" s="690"/>
      <c r="M262" s="687"/>
      <c r="N262" s="687"/>
      <c r="O262" s="687"/>
      <c r="P262" s="687" t="s">
        <v>1181</v>
      </c>
      <c r="Q262" s="692"/>
      <c r="R262" s="691" t="s">
        <v>1196</v>
      </c>
      <c r="S262" s="693" t="s">
        <v>1751</v>
      </c>
    </row>
    <row r="263" spans="1:19" ht="22.8" x14ac:dyDescent="0.2">
      <c r="A263" s="687"/>
      <c r="B263" s="688"/>
      <c r="C263" s="688" t="s">
        <v>1505</v>
      </c>
      <c r="D263" s="752" t="s">
        <v>876</v>
      </c>
      <c r="E263" s="688" t="s">
        <v>1506</v>
      </c>
      <c r="F263" s="689">
        <v>52.02</v>
      </c>
      <c r="G263" s="689">
        <v>113.3</v>
      </c>
      <c r="H263" s="694"/>
      <c r="I263" s="691"/>
      <c r="J263" s="691"/>
      <c r="K263" s="690"/>
      <c r="L263" s="690"/>
      <c r="M263" s="687"/>
      <c r="N263" s="687"/>
      <c r="O263" s="687"/>
      <c r="P263" s="687" t="s">
        <v>1181</v>
      </c>
      <c r="Q263" s="692"/>
      <c r="R263" s="691" t="s">
        <v>1196</v>
      </c>
      <c r="S263" s="693" t="s">
        <v>1751</v>
      </c>
    </row>
    <row r="264" spans="1:19" ht="22.8" x14ac:dyDescent="0.2">
      <c r="A264" s="687"/>
      <c r="B264" s="688"/>
      <c r="C264" s="688" t="s">
        <v>1507</v>
      </c>
      <c r="D264" s="752" t="s">
        <v>876</v>
      </c>
      <c r="E264" s="688" t="s">
        <v>1508</v>
      </c>
      <c r="F264" s="689">
        <v>56.85</v>
      </c>
      <c r="G264" s="689">
        <v>60.6</v>
      </c>
      <c r="H264" s="694"/>
      <c r="I264" s="691"/>
      <c r="J264" s="691"/>
      <c r="K264" s="690"/>
      <c r="L264" s="690"/>
      <c r="M264" s="687"/>
      <c r="N264" s="687"/>
      <c r="O264" s="687"/>
      <c r="P264" s="687" t="s">
        <v>1181</v>
      </c>
      <c r="Q264" s="692"/>
      <c r="R264" s="691" t="s">
        <v>1196</v>
      </c>
      <c r="S264" s="693" t="s">
        <v>1751</v>
      </c>
    </row>
    <row r="265" spans="1:19" ht="22.8" x14ac:dyDescent="0.2">
      <c r="A265" s="687"/>
      <c r="B265" s="688"/>
      <c r="C265" s="688" t="s">
        <v>1509</v>
      </c>
      <c r="D265" s="752" t="s">
        <v>876</v>
      </c>
      <c r="E265" s="688" t="s">
        <v>1510</v>
      </c>
      <c r="F265" s="689">
        <v>46.308</v>
      </c>
      <c r="G265" s="689">
        <v>44.256</v>
      </c>
      <c r="H265" s="694"/>
      <c r="I265" s="691"/>
      <c r="J265" s="691"/>
      <c r="K265" s="690"/>
      <c r="L265" s="690"/>
      <c r="M265" s="687"/>
      <c r="N265" s="687"/>
      <c r="O265" s="687"/>
      <c r="P265" s="687" t="s">
        <v>1181</v>
      </c>
      <c r="Q265" s="692"/>
      <c r="R265" s="691" t="s">
        <v>1196</v>
      </c>
      <c r="S265" s="693" t="s">
        <v>1751</v>
      </c>
    </row>
    <row r="266" spans="1:19" ht="22.8" x14ac:dyDescent="0.2">
      <c r="A266" s="687"/>
      <c r="B266" s="688"/>
      <c r="C266" s="688" t="s">
        <v>1511</v>
      </c>
      <c r="D266" s="752" t="s">
        <v>876</v>
      </c>
      <c r="E266" s="688" t="s">
        <v>1512</v>
      </c>
      <c r="F266" s="689">
        <v>44.332000000000001</v>
      </c>
      <c r="G266" s="689">
        <v>38.036000000000001</v>
      </c>
      <c r="H266" s="694"/>
      <c r="I266" s="691"/>
      <c r="J266" s="691"/>
      <c r="K266" s="690"/>
      <c r="L266" s="690"/>
      <c r="M266" s="687"/>
      <c r="N266" s="687"/>
      <c r="O266" s="687"/>
      <c r="P266" s="687" t="s">
        <v>1181</v>
      </c>
      <c r="Q266" s="692"/>
      <c r="R266" s="691" t="s">
        <v>1196</v>
      </c>
      <c r="S266" s="693" t="s">
        <v>1751</v>
      </c>
    </row>
    <row r="267" spans="1:19" ht="22.8" x14ac:dyDescent="0.2">
      <c r="A267" s="687"/>
      <c r="B267" s="688"/>
      <c r="C267" s="688" t="s">
        <v>1513</v>
      </c>
      <c r="D267" s="752" t="s">
        <v>876</v>
      </c>
      <c r="E267" s="688" t="s">
        <v>1514</v>
      </c>
      <c r="F267" s="689">
        <v>52.267000000000003</v>
      </c>
      <c r="G267" s="689">
        <v>104.333</v>
      </c>
      <c r="H267" s="690"/>
      <c r="I267" s="691"/>
      <c r="J267" s="691"/>
      <c r="K267" s="690"/>
      <c r="L267" s="690"/>
      <c r="M267" s="687"/>
      <c r="N267" s="687"/>
      <c r="O267" s="687"/>
      <c r="P267" s="687" t="s">
        <v>1181</v>
      </c>
      <c r="Q267" s="692"/>
      <c r="R267" s="691" t="s">
        <v>1196</v>
      </c>
      <c r="S267" s="693" t="s">
        <v>1751</v>
      </c>
    </row>
    <row r="268" spans="1:19" ht="22.8" x14ac:dyDescent="0.2">
      <c r="A268" s="687"/>
      <c r="B268" s="688"/>
      <c r="C268" s="688" t="s">
        <v>1513</v>
      </c>
      <c r="D268" s="752" t="s">
        <v>876</v>
      </c>
      <c r="E268" s="688" t="s">
        <v>1515</v>
      </c>
      <c r="F268" s="689">
        <v>52</v>
      </c>
      <c r="G268" s="689">
        <v>104</v>
      </c>
      <c r="H268" s="694"/>
      <c r="I268" s="691"/>
      <c r="J268" s="691"/>
      <c r="K268" s="690"/>
      <c r="L268" s="690"/>
      <c r="M268" s="687"/>
      <c r="N268" s="687"/>
      <c r="O268" s="687"/>
      <c r="P268" s="687" t="s">
        <v>1181</v>
      </c>
      <c r="Q268" s="692"/>
      <c r="R268" s="691" t="s">
        <v>1196</v>
      </c>
      <c r="S268" s="693" t="s">
        <v>1751</v>
      </c>
    </row>
    <row r="269" spans="1:19" ht="22.8" x14ac:dyDescent="0.2">
      <c r="A269" s="687"/>
      <c r="B269" s="688"/>
      <c r="C269" s="688" t="s">
        <v>1519</v>
      </c>
      <c r="D269" s="752" t="s">
        <v>876</v>
      </c>
      <c r="E269" s="688" t="s">
        <v>1520</v>
      </c>
      <c r="F269" s="689">
        <v>56.01</v>
      </c>
      <c r="G269" s="689">
        <v>92.792000000000002</v>
      </c>
      <c r="H269" s="694"/>
      <c r="I269" s="691"/>
      <c r="J269" s="691"/>
      <c r="K269" s="690"/>
      <c r="L269" s="690"/>
      <c r="M269" s="687"/>
      <c r="N269" s="687"/>
      <c r="O269" s="687"/>
      <c r="P269" s="687" t="s">
        <v>1181</v>
      </c>
      <c r="Q269" s="692"/>
      <c r="R269" s="691" t="s">
        <v>1196</v>
      </c>
      <c r="S269" s="693" t="s">
        <v>1751</v>
      </c>
    </row>
    <row r="270" spans="1:19" ht="22.8" x14ac:dyDescent="0.2">
      <c r="A270" s="687"/>
      <c r="B270" s="688"/>
      <c r="C270" s="688" t="s">
        <v>1525</v>
      </c>
      <c r="D270" s="752" t="s">
        <v>876</v>
      </c>
      <c r="E270" s="688" t="s">
        <v>1526</v>
      </c>
      <c r="F270" s="689">
        <v>55.75</v>
      </c>
      <c r="G270" s="689">
        <v>37.582999999999998</v>
      </c>
      <c r="H270" s="694"/>
      <c r="I270" s="691"/>
      <c r="J270" s="691"/>
      <c r="K270" s="690"/>
      <c r="L270" s="690"/>
      <c r="M270" s="687"/>
      <c r="N270" s="687"/>
      <c r="O270" s="687"/>
      <c r="P270" s="687" t="s">
        <v>1181</v>
      </c>
      <c r="Q270" s="692"/>
      <c r="R270" s="691" t="s">
        <v>1196</v>
      </c>
      <c r="S270" s="693" t="s">
        <v>1751</v>
      </c>
    </row>
    <row r="271" spans="1:19" ht="22.8" x14ac:dyDescent="0.2">
      <c r="A271" s="687"/>
      <c r="B271" s="688"/>
      <c r="C271" s="688" t="s">
        <v>1528</v>
      </c>
      <c r="D271" s="752" t="s">
        <v>876</v>
      </c>
      <c r="E271" s="688" t="s">
        <v>1529</v>
      </c>
      <c r="F271" s="689">
        <v>56.19</v>
      </c>
      <c r="G271" s="689">
        <v>43.59</v>
      </c>
      <c r="H271" s="694"/>
      <c r="I271" s="691"/>
      <c r="J271" s="691"/>
      <c r="K271" s="690"/>
      <c r="L271" s="690"/>
      <c r="M271" s="687"/>
      <c r="N271" s="687"/>
      <c r="O271" s="687"/>
      <c r="P271" s="687" t="s">
        <v>1181</v>
      </c>
      <c r="Q271" s="692"/>
      <c r="R271" s="691" t="s">
        <v>1196</v>
      </c>
      <c r="S271" s="693" t="s">
        <v>1751</v>
      </c>
    </row>
    <row r="272" spans="1:19" ht="22.8" x14ac:dyDescent="0.2">
      <c r="A272" s="687"/>
      <c r="B272" s="688"/>
      <c r="C272" s="688" t="s">
        <v>1532</v>
      </c>
      <c r="D272" s="752" t="s">
        <v>876</v>
      </c>
      <c r="E272" s="688" t="s">
        <v>1533</v>
      </c>
      <c r="F272" s="689">
        <v>47.22</v>
      </c>
      <c r="G272" s="689">
        <v>39.72</v>
      </c>
      <c r="H272" s="694"/>
      <c r="I272" s="691"/>
      <c r="J272" s="691"/>
      <c r="K272" s="690"/>
      <c r="L272" s="690"/>
      <c r="M272" s="687"/>
      <c r="N272" s="687"/>
      <c r="O272" s="687"/>
      <c r="P272" s="687" t="s">
        <v>1181</v>
      </c>
      <c r="Q272" s="692"/>
      <c r="R272" s="691" t="s">
        <v>1196</v>
      </c>
      <c r="S272" s="693" t="s">
        <v>1751</v>
      </c>
    </row>
    <row r="273" spans="1:19" ht="22.8" x14ac:dyDescent="0.2">
      <c r="A273" s="687"/>
      <c r="B273" s="688"/>
      <c r="C273" s="688" t="s">
        <v>1534</v>
      </c>
      <c r="D273" s="752" t="s">
        <v>876</v>
      </c>
      <c r="E273" s="688" t="s">
        <v>1535</v>
      </c>
      <c r="F273" s="689">
        <v>66.55</v>
      </c>
      <c r="G273" s="689">
        <v>66.667000000000002</v>
      </c>
      <c r="H273" s="694"/>
      <c r="I273" s="691"/>
      <c r="J273" s="691"/>
      <c r="K273" s="690"/>
      <c r="L273" s="690"/>
      <c r="M273" s="687"/>
      <c r="N273" s="687"/>
      <c r="O273" s="687"/>
      <c r="P273" s="687" t="s">
        <v>1181</v>
      </c>
      <c r="Q273" s="692"/>
      <c r="R273" s="691" t="s">
        <v>1196</v>
      </c>
      <c r="S273" s="693" t="s">
        <v>1751</v>
      </c>
    </row>
    <row r="274" spans="1:19" ht="22.8" x14ac:dyDescent="0.2">
      <c r="A274" s="687"/>
      <c r="B274" s="688"/>
      <c r="C274" s="688" t="s">
        <v>1536</v>
      </c>
      <c r="D274" s="752" t="s">
        <v>876</v>
      </c>
      <c r="E274" s="688" t="s">
        <v>1537</v>
      </c>
      <c r="F274" s="689">
        <v>54.932000000000002</v>
      </c>
      <c r="G274" s="689">
        <v>43.329000000000001</v>
      </c>
      <c r="H274" s="694"/>
      <c r="I274" s="691"/>
      <c r="J274" s="691"/>
      <c r="K274" s="690"/>
      <c r="L274" s="690"/>
      <c r="M274" s="687"/>
      <c r="N274" s="687"/>
      <c r="O274" s="687"/>
      <c r="P274" s="687" t="s">
        <v>1181</v>
      </c>
      <c r="Q274" s="692"/>
      <c r="R274" s="691" t="s">
        <v>1196</v>
      </c>
      <c r="S274" s="693" t="s">
        <v>1751</v>
      </c>
    </row>
    <row r="275" spans="1:19" ht="22.8" x14ac:dyDescent="0.2">
      <c r="A275" s="687"/>
      <c r="B275" s="688"/>
      <c r="C275" s="688" t="s">
        <v>1538</v>
      </c>
      <c r="D275" s="752" t="s">
        <v>876</v>
      </c>
      <c r="E275" s="688" t="s">
        <v>1539</v>
      </c>
      <c r="F275" s="689">
        <v>59.94</v>
      </c>
      <c r="G275" s="689">
        <v>30.23</v>
      </c>
      <c r="H275" s="694"/>
      <c r="I275" s="691"/>
      <c r="J275" s="691"/>
      <c r="K275" s="690"/>
      <c r="L275" s="690"/>
      <c r="M275" s="687"/>
      <c r="N275" s="687"/>
      <c r="O275" s="687"/>
      <c r="P275" s="687" t="s">
        <v>1181</v>
      </c>
      <c r="Q275" s="692"/>
      <c r="R275" s="691" t="s">
        <v>1196</v>
      </c>
      <c r="S275" s="693" t="s">
        <v>1751</v>
      </c>
    </row>
    <row r="276" spans="1:19" ht="22.8" x14ac:dyDescent="0.2">
      <c r="A276" s="687"/>
      <c r="B276" s="688"/>
      <c r="C276" s="688" t="s">
        <v>1541</v>
      </c>
      <c r="D276" s="752" t="s">
        <v>876</v>
      </c>
      <c r="E276" s="688" t="s">
        <v>1542</v>
      </c>
      <c r="F276" s="689">
        <v>59.12</v>
      </c>
      <c r="G276" s="689">
        <v>39.520000000000003</v>
      </c>
      <c r="H276" s="694"/>
      <c r="I276" s="691"/>
      <c r="J276" s="691"/>
      <c r="K276" s="690"/>
      <c r="L276" s="690"/>
      <c r="M276" s="687"/>
      <c r="N276" s="687"/>
      <c r="O276" s="687"/>
      <c r="P276" s="687" t="s">
        <v>1181</v>
      </c>
      <c r="Q276" s="692"/>
      <c r="R276" s="691" t="s">
        <v>1196</v>
      </c>
      <c r="S276" s="693" t="s">
        <v>1751</v>
      </c>
    </row>
    <row r="277" spans="1:19" ht="22.8" x14ac:dyDescent="0.2">
      <c r="A277" s="687"/>
      <c r="B277" s="688"/>
      <c r="C277" s="688" t="s">
        <v>1543</v>
      </c>
      <c r="D277" s="752" t="s">
        <v>876</v>
      </c>
      <c r="E277" s="688" t="s">
        <v>1544</v>
      </c>
      <c r="F277" s="689">
        <v>62</v>
      </c>
      <c r="G277" s="689">
        <v>129.667</v>
      </c>
      <c r="H277" s="694"/>
      <c r="I277" s="691"/>
      <c r="J277" s="691"/>
      <c r="K277" s="690"/>
      <c r="L277" s="690"/>
      <c r="M277" s="687"/>
      <c r="N277" s="687"/>
      <c r="O277" s="687"/>
      <c r="P277" s="687" t="s">
        <v>1181</v>
      </c>
      <c r="Q277" s="692"/>
      <c r="R277" s="691" t="s">
        <v>1196</v>
      </c>
      <c r="S277" s="693" t="s">
        <v>1751</v>
      </c>
    </row>
    <row r="278" spans="1:19" ht="22.8" x14ac:dyDescent="0.2">
      <c r="A278" s="687"/>
      <c r="B278" s="688"/>
      <c r="C278" s="688" t="s">
        <v>1551</v>
      </c>
      <c r="D278" s="688" t="s">
        <v>1550</v>
      </c>
      <c r="E278" s="688" t="s">
        <v>1552</v>
      </c>
      <c r="F278" s="689">
        <v>56.48</v>
      </c>
      <c r="G278" s="689">
        <v>-3.0310000000000001</v>
      </c>
      <c r="H278" s="694"/>
      <c r="I278" s="691"/>
      <c r="J278" s="691"/>
      <c r="K278" s="690"/>
      <c r="L278" s="690"/>
      <c r="M278" s="687"/>
      <c r="N278" s="687"/>
      <c r="O278" s="687"/>
      <c r="P278" s="687" t="s">
        <v>1181</v>
      </c>
      <c r="Q278" s="692"/>
      <c r="R278" s="691" t="s">
        <v>1196</v>
      </c>
      <c r="S278" s="693" t="s">
        <v>1751</v>
      </c>
    </row>
    <row r="279" spans="1:19" ht="22.8" x14ac:dyDescent="0.2">
      <c r="A279" s="687"/>
      <c r="B279" s="688"/>
      <c r="C279" s="688" t="s">
        <v>1553</v>
      </c>
      <c r="D279" s="688" t="s">
        <v>1553</v>
      </c>
      <c r="E279" s="688" t="s">
        <v>1554</v>
      </c>
      <c r="F279" s="689">
        <v>1.2929999999999999</v>
      </c>
      <c r="G279" s="689">
        <v>103.85599999999999</v>
      </c>
      <c r="H279" s="694"/>
      <c r="I279" s="691"/>
      <c r="J279" s="691"/>
      <c r="K279" s="690"/>
      <c r="L279" s="690"/>
      <c r="M279" s="687"/>
      <c r="N279" s="687"/>
      <c r="O279" s="687"/>
      <c r="P279" s="687" t="s">
        <v>1181</v>
      </c>
      <c r="Q279" s="692"/>
      <c r="R279" s="691" t="s">
        <v>1196</v>
      </c>
      <c r="S279" s="693" t="s">
        <v>1751</v>
      </c>
    </row>
    <row r="280" spans="1:19" ht="21.9" customHeight="1" x14ac:dyDescent="0.2">
      <c r="A280" s="687"/>
      <c r="B280" s="688"/>
      <c r="C280" s="688" t="s">
        <v>1562</v>
      </c>
      <c r="D280" s="482" t="s">
        <v>874</v>
      </c>
      <c r="E280" s="688" t="s">
        <v>1563</v>
      </c>
      <c r="F280" s="689">
        <v>-25.45</v>
      </c>
      <c r="G280" s="689">
        <v>28.16</v>
      </c>
      <c r="H280" s="694"/>
      <c r="I280" s="691"/>
      <c r="J280" s="691"/>
      <c r="K280" s="690"/>
      <c r="L280" s="690"/>
      <c r="M280" s="687"/>
      <c r="N280" s="687"/>
      <c r="O280" s="687"/>
      <c r="P280" s="687" t="s">
        <v>1181</v>
      </c>
      <c r="Q280" s="692"/>
      <c r="R280" s="691" t="s">
        <v>1196</v>
      </c>
      <c r="S280" s="693" t="s">
        <v>1751</v>
      </c>
    </row>
    <row r="281" spans="1:19" ht="22.8" x14ac:dyDescent="0.2">
      <c r="A281" s="687"/>
      <c r="B281" s="688"/>
      <c r="C281" s="688" t="s">
        <v>1565</v>
      </c>
      <c r="D281" s="688" t="s">
        <v>1564</v>
      </c>
      <c r="E281" s="688" t="s">
        <v>1566</v>
      </c>
      <c r="F281" s="689">
        <v>35.11</v>
      </c>
      <c r="G281" s="689">
        <v>129.13</v>
      </c>
      <c r="H281" s="694"/>
      <c r="I281" s="691"/>
      <c r="J281" s="691"/>
      <c r="K281" s="690"/>
      <c r="L281" s="690"/>
      <c r="M281" s="687"/>
      <c r="N281" s="687"/>
      <c r="O281" s="687"/>
      <c r="P281" s="687" t="s">
        <v>1181</v>
      </c>
      <c r="Q281" s="692"/>
      <c r="R281" s="691" t="s">
        <v>1196</v>
      </c>
      <c r="S281" s="693" t="s">
        <v>1751</v>
      </c>
    </row>
    <row r="282" spans="1:19" ht="22.8" x14ac:dyDescent="0.2">
      <c r="A282" s="687"/>
      <c r="B282" s="688"/>
      <c r="C282" s="688" t="s">
        <v>1567</v>
      </c>
      <c r="D282" s="688" t="s">
        <v>1564</v>
      </c>
      <c r="E282" s="688" t="s">
        <v>1568</v>
      </c>
      <c r="F282" s="689">
        <v>36.22</v>
      </c>
      <c r="G282" s="689">
        <v>127.21</v>
      </c>
      <c r="H282" s="694"/>
      <c r="I282" s="691"/>
      <c r="J282" s="691"/>
      <c r="K282" s="690"/>
      <c r="L282" s="690"/>
      <c r="M282" s="687"/>
      <c r="N282" s="687"/>
      <c r="O282" s="687"/>
      <c r="P282" s="687" t="s">
        <v>1181</v>
      </c>
      <c r="Q282" s="692"/>
      <c r="R282" s="691" t="s">
        <v>1196</v>
      </c>
      <c r="S282" s="693" t="s">
        <v>1751</v>
      </c>
    </row>
    <row r="283" spans="1:19" ht="22.8" x14ac:dyDescent="0.2">
      <c r="A283" s="687"/>
      <c r="B283" s="688" t="s">
        <v>40</v>
      </c>
      <c r="C283" s="688" t="s">
        <v>879</v>
      </c>
      <c r="D283" s="688" t="s">
        <v>154</v>
      </c>
      <c r="E283" s="688" t="s">
        <v>1575</v>
      </c>
      <c r="F283" s="689">
        <v>27.75</v>
      </c>
      <c r="G283" s="689">
        <v>-15.567</v>
      </c>
      <c r="H283" s="694"/>
      <c r="I283" s="691"/>
      <c r="J283" s="691"/>
      <c r="K283" s="690"/>
      <c r="L283" s="690"/>
      <c r="M283" s="687"/>
      <c r="N283" s="687"/>
      <c r="O283" s="687"/>
      <c r="P283" s="687" t="s">
        <v>1181</v>
      </c>
      <c r="Q283" s="692"/>
      <c r="R283" s="691" t="s">
        <v>1196</v>
      </c>
      <c r="S283" s="693" t="s">
        <v>1751</v>
      </c>
    </row>
    <row r="284" spans="1:19" ht="22.8" x14ac:dyDescent="0.2">
      <c r="A284" s="687"/>
      <c r="B284" s="688"/>
      <c r="C284" s="688" t="s">
        <v>1581</v>
      </c>
      <c r="D284" s="688" t="s">
        <v>154</v>
      </c>
      <c r="E284" s="688" t="s">
        <v>1582</v>
      </c>
      <c r="F284" s="689">
        <v>41.65</v>
      </c>
      <c r="G284" s="689">
        <v>-4.7169999999999996</v>
      </c>
      <c r="H284" s="694"/>
      <c r="I284" s="691"/>
      <c r="J284" s="691"/>
      <c r="K284" s="690" t="s">
        <v>40</v>
      </c>
      <c r="L284" s="690" t="s">
        <v>40</v>
      </c>
      <c r="M284" s="687"/>
      <c r="N284" s="687"/>
      <c r="O284" s="687"/>
      <c r="P284" s="687" t="s">
        <v>1181</v>
      </c>
      <c r="Q284" s="692"/>
      <c r="R284" s="691" t="s">
        <v>1196</v>
      </c>
      <c r="S284" s="693" t="s">
        <v>1751</v>
      </c>
    </row>
    <row r="285" spans="1:19" ht="22.8" x14ac:dyDescent="0.2">
      <c r="A285" s="687"/>
      <c r="B285" s="688" t="s">
        <v>40</v>
      </c>
      <c r="C285" s="688" t="s">
        <v>1588</v>
      </c>
      <c r="D285" s="688" t="s">
        <v>1585</v>
      </c>
      <c r="E285" s="688" t="s">
        <v>1590</v>
      </c>
      <c r="F285" s="689">
        <v>67.849999999999994</v>
      </c>
      <c r="G285" s="689">
        <v>21.216999999999999</v>
      </c>
      <c r="H285" s="694"/>
      <c r="I285" s="691"/>
      <c r="J285" s="691"/>
      <c r="K285" s="690"/>
      <c r="L285" s="690"/>
      <c r="M285" s="687"/>
      <c r="N285" s="687"/>
      <c r="O285" s="687"/>
      <c r="P285" s="687" t="s">
        <v>1181</v>
      </c>
      <c r="Q285" s="692"/>
      <c r="R285" s="691" t="s">
        <v>1196</v>
      </c>
      <c r="S285" s="693" t="s">
        <v>1751</v>
      </c>
    </row>
    <row r="286" spans="1:19" ht="22.8" x14ac:dyDescent="0.2">
      <c r="A286" s="687"/>
      <c r="B286" s="688"/>
      <c r="C286" s="688" t="s">
        <v>1586</v>
      </c>
      <c r="D286" s="688" t="s">
        <v>1585</v>
      </c>
      <c r="E286" s="688" t="s">
        <v>1587</v>
      </c>
      <c r="F286" s="689">
        <v>59.366999999999997</v>
      </c>
      <c r="G286" s="689">
        <v>13.5</v>
      </c>
      <c r="H286" s="694"/>
      <c r="I286" s="691"/>
      <c r="J286" s="691"/>
      <c r="K286" s="690"/>
      <c r="L286" s="690"/>
      <c r="M286" s="687"/>
      <c r="N286" s="687"/>
      <c r="O286" s="687"/>
      <c r="P286" s="687" t="s">
        <v>1181</v>
      </c>
      <c r="Q286" s="692"/>
      <c r="R286" s="691" t="s">
        <v>1196</v>
      </c>
      <c r="S286" s="693" t="s">
        <v>1751</v>
      </c>
    </row>
    <row r="287" spans="1:19" ht="22.8" x14ac:dyDescent="0.2">
      <c r="A287" s="687"/>
      <c r="B287" s="688"/>
      <c r="C287" s="688" t="s">
        <v>537</v>
      </c>
      <c r="D287" s="688" t="s">
        <v>1595</v>
      </c>
      <c r="E287" s="688" t="s">
        <v>1596</v>
      </c>
      <c r="F287" s="689">
        <v>24.966999999999999</v>
      </c>
      <c r="G287" s="689">
        <v>121.18300000000001</v>
      </c>
      <c r="H287" s="694"/>
      <c r="I287" s="691"/>
      <c r="J287" s="691"/>
      <c r="K287" s="690"/>
      <c r="L287" s="690"/>
      <c r="M287" s="687"/>
      <c r="N287" s="687"/>
      <c r="O287" s="687"/>
      <c r="P287" s="687" t="s">
        <v>1181</v>
      </c>
      <c r="Q287" s="692"/>
      <c r="R287" s="691" t="s">
        <v>1196</v>
      </c>
      <c r="S287" s="693" t="s">
        <v>1751</v>
      </c>
    </row>
    <row r="288" spans="1:19" ht="22.8" x14ac:dyDescent="0.2">
      <c r="A288" s="687"/>
      <c r="B288" s="688"/>
      <c r="C288" s="688" t="s">
        <v>1601</v>
      </c>
      <c r="D288" s="688" t="s">
        <v>1595</v>
      </c>
      <c r="E288" s="688" t="s">
        <v>1602</v>
      </c>
      <c r="F288" s="689">
        <v>25.03</v>
      </c>
      <c r="G288" s="689">
        <v>121.52</v>
      </c>
      <c r="H288" s="694"/>
      <c r="I288" s="691"/>
      <c r="J288" s="691"/>
      <c r="K288" s="690"/>
      <c r="L288" s="690"/>
      <c r="M288" s="687"/>
      <c r="N288" s="687"/>
      <c r="O288" s="687"/>
      <c r="P288" s="687" t="s">
        <v>1181</v>
      </c>
      <c r="Q288" s="692"/>
      <c r="R288" s="691" t="s">
        <v>1196</v>
      </c>
      <c r="S288" s="693" t="s">
        <v>1751</v>
      </c>
    </row>
    <row r="289" spans="1:19" ht="22.8" x14ac:dyDescent="0.2">
      <c r="A289" s="687"/>
      <c r="B289" s="688" t="s">
        <v>40</v>
      </c>
      <c r="C289" s="688" t="s">
        <v>531</v>
      </c>
      <c r="D289" s="688" t="s">
        <v>1603</v>
      </c>
      <c r="E289" s="688" t="s">
        <v>1604</v>
      </c>
      <c r="F289" s="689">
        <v>13.73</v>
      </c>
      <c r="G289" s="689">
        <v>100.79</v>
      </c>
      <c r="H289" s="694"/>
      <c r="I289" s="691"/>
      <c r="J289" s="691"/>
      <c r="K289" s="690"/>
      <c r="L289" s="690"/>
      <c r="M289" s="687"/>
      <c r="N289" s="687"/>
      <c r="O289" s="687"/>
      <c r="P289" s="687" t="s">
        <v>1181</v>
      </c>
      <c r="Q289" s="692"/>
      <c r="R289" s="691" t="s">
        <v>1196</v>
      </c>
      <c r="S289" s="693" t="s">
        <v>1751</v>
      </c>
    </row>
    <row r="290" spans="1:19" ht="22.8" x14ac:dyDescent="0.2">
      <c r="A290" s="687"/>
      <c r="B290" s="688"/>
      <c r="C290" s="688" t="s">
        <v>1606</v>
      </c>
      <c r="D290" s="688" t="s">
        <v>1603</v>
      </c>
      <c r="E290" s="688" t="s">
        <v>1607</v>
      </c>
      <c r="F290" s="689">
        <v>14.045</v>
      </c>
      <c r="G290" s="689">
        <v>100.36499999999999</v>
      </c>
      <c r="H290" s="694"/>
      <c r="I290" s="691"/>
      <c r="J290" s="691"/>
      <c r="K290" s="690"/>
      <c r="L290" s="690"/>
      <c r="M290" s="687"/>
      <c r="N290" s="687"/>
      <c r="O290" s="687"/>
      <c r="P290" s="687" t="s">
        <v>1181</v>
      </c>
      <c r="Q290" s="692"/>
      <c r="R290" s="691" t="s">
        <v>1196</v>
      </c>
      <c r="S290" s="693" t="s">
        <v>1751</v>
      </c>
    </row>
    <row r="291" spans="1:19" ht="22.8" x14ac:dyDescent="0.2">
      <c r="A291" s="687"/>
      <c r="B291" s="688"/>
      <c r="C291" s="688" t="s">
        <v>1611</v>
      </c>
      <c r="D291" s="688" t="s">
        <v>1610</v>
      </c>
      <c r="E291" s="688" t="s">
        <v>1612</v>
      </c>
      <c r="F291" s="689">
        <v>10.689</v>
      </c>
      <c r="G291" s="689">
        <v>-61.616</v>
      </c>
      <c r="H291" s="694"/>
      <c r="I291" s="691"/>
      <c r="J291" s="691"/>
      <c r="K291" s="690"/>
      <c r="L291" s="690"/>
      <c r="M291" s="687"/>
      <c r="N291" s="687"/>
      <c r="O291" s="687"/>
      <c r="P291" s="687" t="s">
        <v>1181</v>
      </c>
      <c r="Q291" s="692"/>
      <c r="R291" s="691" t="s">
        <v>1196</v>
      </c>
      <c r="S291" s="693" t="s">
        <v>1751</v>
      </c>
    </row>
    <row r="292" spans="1:19" ht="22.8" x14ac:dyDescent="0.2">
      <c r="A292" s="687"/>
      <c r="B292" s="688"/>
      <c r="C292" s="688" t="s">
        <v>1613</v>
      </c>
      <c r="D292" s="688" t="s">
        <v>171</v>
      </c>
      <c r="E292" s="688" t="s">
        <v>1614</v>
      </c>
      <c r="F292" s="689">
        <v>25.27</v>
      </c>
      <c r="G292" s="689">
        <v>55.31</v>
      </c>
      <c r="H292" s="694"/>
      <c r="I292" s="691"/>
      <c r="J292" s="691"/>
      <c r="K292" s="690"/>
      <c r="L292" s="690"/>
      <c r="M292" s="687"/>
      <c r="N292" s="687"/>
      <c r="O292" s="687"/>
      <c r="P292" s="687" t="s">
        <v>1181</v>
      </c>
      <c r="Q292" s="692"/>
      <c r="R292" s="691" t="s">
        <v>1196</v>
      </c>
      <c r="S292" s="693" t="s">
        <v>1751</v>
      </c>
    </row>
    <row r="293" spans="1:19" ht="22.8" x14ac:dyDescent="0.2">
      <c r="A293" s="687"/>
      <c r="B293" s="688" t="s">
        <v>40</v>
      </c>
      <c r="C293" s="688" t="s">
        <v>1640</v>
      </c>
      <c r="D293" s="688" t="s">
        <v>219</v>
      </c>
      <c r="E293" s="688" t="s">
        <v>1641</v>
      </c>
      <c r="F293" s="689">
        <v>64.837999999999994</v>
      </c>
      <c r="G293" s="689">
        <v>-147.71600000000001</v>
      </c>
      <c r="H293" s="690"/>
      <c r="I293" s="691"/>
      <c r="J293" s="691"/>
      <c r="K293" s="690"/>
      <c r="L293" s="690"/>
      <c r="M293" s="687"/>
      <c r="N293" s="687"/>
      <c r="O293" s="687"/>
      <c r="P293" s="687" t="s">
        <v>1181</v>
      </c>
      <c r="Q293" s="692"/>
      <c r="R293" s="691" t="s">
        <v>1196</v>
      </c>
      <c r="S293" s="693" t="s">
        <v>1751</v>
      </c>
    </row>
    <row r="294" spans="1:19" ht="22.8" x14ac:dyDescent="0.2">
      <c r="A294" s="687"/>
      <c r="B294" s="688"/>
      <c r="C294" s="688" t="s">
        <v>1617</v>
      </c>
      <c r="D294" s="688" t="s">
        <v>219</v>
      </c>
      <c r="E294" s="688" t="s">
        <v>1618</v>
      </c>
      <c r="F294" s="689">
        <v>35.1</v>
      </c>
      <c r="G294" s="689">
        <v>-106.6</v>
      </c>
      <c r="H294" s="694"/>
      <c r="I294" s="691"/>
      <c r="J294" s="691"/>
      <c r="K294" s="690"/>
      <c r="L294" s="690"/>
      <c r="M294" s="687"/>
      <c r="N294" s="687"/>
      <c r="O294" s="687"/>
      <c r="P294" s="687" t="s">
        <v>1181</v>
      </c>
      <c r="Q294" s="692"/>
      <c r="R294" s="691" t="s">
        <v>1196</v>
      </c>
      <c r="S294" s="693" t="s">
        <v>1751</v>
      </c>
    </row>
    <row r="295" spans="1:19" ht="22.8" x14ac:dyDescent="0.2">
      <c r="A295" s="687" t="s">
        <v>1899</v>
      </c>
      <c r="B295" s="688"/>
      <c r="C295" s="688" t="s">
        <v>1619</v>
      </c>
      <c r="D295" s="688" t="s">
        <v>219</v>
      </c>
      <c r="E295" s="688" t="s">
        <v>1620</v>
      </c>
      <c r="F295" s="689">
        <v>61.218000000000004</v>
      </c>
      <c r="G295" s="689">
        <v>-149.9</v>
      </c>
      <c r="H295" s="694"/>
      <c r="I295" s="691"/>
      <c r="J295" s="691"/>
      <c r="K295" s="690"/>
      <c r="L295" s="690"/>
      <c r="M295" s="687"/>
      <c r="N295" s="687"/>
      <c r="O295" s="687"/>
      <c r="P295" s="687" t="s">
        <v>1181</v>
      </c>
      <c r="Q295" s="692"/>
      <c r="R295" s="691" t="s">
        <v>1196</v>
      </c>
      <c r="S295" s="693" t="s">
        <v>1751</v>
      </c>
    </row>
    <row r="296" spans="1:19" ht="22.8" x14ac:dyDescent="0.2">
      <c r="A296" s="687"/>
      <c r="B296" s="688"/>
      <c r="C296" s="688" t="s">
        <v>1621</v>
      </c>
      <c r="D296" s="688" t="s">
        <v>219</v>
      </c>
      <c r="E296" s="688" t="s">
        <v>1622</v>
      </c>
      <c r="F296" s="689">
        <v>30.395</v>
      </c>
      <c r="G296" s="689">
        <v>-97.734999999999999</v>
      </c>
      <c r="H296" s="694"/>
      <c r="I296" s="691"/>
      <c r="J296" s="691" t="s">
        <v>1908</v>
      </c>
      <c r="K296" s="690"/>
      <c r="L296" s="690"/>
      <c r="M296" s="687"/>
      <c r="N296" s="687"/>
      <c r="O296" s="687"/>
      <c r="P296" s="687" t="s">
        <v>1181</v>
      </c>
      <c r="Q296" s="692"/>
      <c r="R296" s="691" t="s">
        <v>1196</v>
      </c>
      <c r="S296" s="693" t="s">
        <v>1751</v>
      </c>
    </row>
    <row r="297" spans="1:19" ht="22.8" x14ac:dyDescent="0.2">
      <c r="A297" s="687"/>
      <c r="B297" s="688"/>
      <c r="C297" s="688" t="s">
        <v>1625</v>
      </c>
      <c r="D297" s="688" t="s">
        <v>219</v>
      </c>
      <c r="E297" s="688" t="s">
        <v>1626</v>
      </c>
      <c r="F297" s="689">
        <v>30.451000000000001</v>
      </c>
      <c r="G297" s="689">
        <v>-91.153999999999996</v>
      </c>
      <c r="H297" s="694"/>
      <c r="I297" s="691"/>
      <c r="J297" s="691"/>
      <c r="K297" s="690"/>
      <c r="L297" s="690"/>
      <c r="M297" s="687"/>
      <c r="N297" s="687"/>
      <c r="O297" s="687"/>
      <c r="P297" s="687" t="s">
        <v>1181</v>
      </c>
      <c r="Q297" s="692"/>
      <c r="R297" s="691" t="s">
        <v>1196</v>
      </c>
      <c r="S297" s="693" t="s">
        <v>1751</v>
      </c>
    </row>
    <row r="298" spans="1:19" ht="22.8" x14ac:dyDescent="0.2">
      <c r="A298" s="687"/>
      <c r="B298" s="688"/>
      <c r="C298" s="688" t="s">
        <v>1627</v>
      </c>
      <c r="D298" s="688" t="s">
        <v>219</v>
      </c>
      <c r="E298" s="688" t="s">
        <v>1628</v>
      </c>
      <c r="F298" s="689">
        <v>44.55</v>
      </c>
      <c r="G298" s="689">
        <v>-123.25</v>
      </c>
      <c r="H298" s="694"/>
      <c r="I298" s="691"/>
      <c r="J298" s="691" t="s">
        <v>1909</v>
      </c>
      <c r="K298" s="690"/>
      <c r="L298" s="690"/>
      <c r="M298" s="687"/>
      <c r="N298" s="687"/>
      <c r="O298" s="687"/>
      <c r="P298" s="687" t="s">
        <v>1181</v>
      </c>
      <c r="Q298" s="692"/>
      <c r="R298" s="691" t="s">
        <v>1196</v>
      </c>
      <c r="S298" s="693" t="s">
        <v>1751</v>
      </c>
    </row>
    <row r="299" spans="1:19" ht="22.8" x14ac:dyDescent="0.2">
      <c r="A299" s="687"/>
      <c r="B299" s="688"/>
      <c r="C299" s="688" t="s">
        <v>1644</v>
      </c>
      <c r="D299" s="688" t="s">
        <v>219</v>
      </c>
      <c r="E299" s="688" t="s">
        <v>1645</v>
      </c>
      <c r="F299" s="689">
        <v>39.003999999999998</v>
      </c>
      <c r="G299" s="689">
        <v>-76.876000000000005</v>
      </c>
      <c r="H299" s="694"/>
      <c r="I299" s="691"/>
      <c r="J299" s="691"/>
      <c r="K299" s="690"/>
      <c r="L299" s="690"/>
      <c r="M299" s="687"/>
      <c r="N299" s="687"/>
      <c r="O299" s="687"/>
      <c r="P299" s="687" t="s">
        <v>1181</v>
      </c>
      <c r="Q299" s="692"/>
      <c r="R299" s="691" t="s">
        <v>1196</v>
      </c>
      <c r="S299" s="693" t="s">
        <v>1751</v>
      </c>
    </row>
    <row r="300" spans="1:19" ht="22.8" x14ac:dyDescent="0.2">
      <c r="A300" s="687"/>
      <c r="B300" s="688"/>
      <c r="C300" s="688" t="s">
        <v>1646</v>
      </c>
      <c r="D300" s="688" t="s">
        <v>219</v>
      </c>
      <c r="E300" s="688" t="s">
        <v>1647</v>
      </c>
      <c r="F300" s="689">
        <v>32.878</v>
      </c>
      <c r="G300" s="689">
        <v>-96.998000000000005</v>
      </c>
      <c r="H300" s="694"/>
      <c r="I300" s="691"/>
      <c r="J300" s="691" t="s">
        <v>1910</v>
      </c>
      <c r="K300" s="690"/>
      <c r="L300" s="690"/>
      <c r="M300" s="687"/>
      <c r="N300" s="687"/>
      <c r="O300" s="687"/>
      <c r="P300" s="687" t="s">
        <v>1181</v>
      </c>
      <c r="Q300" s="692"/>
      <c r="R300" s="691" t="s">
        <v>1196</v>
      </c>
      <c r="S300" s="693" t="s">
        <v>1751</v>
      </c>
    </row>
    <row r="301" spans="1:19" ht="22.8" x14ac:dyDescent="0.2">
      <c r="A301" s="687"/>
      <c r="B301" s="688"/>
      <c r="C301" s="696" t="s">
        <v>1650</v>
      </c>
      <c r="D301" s="688" t="s">
        <v>219</v>
      </c>
      <c r="E301" s="688" t="s">
        <v>1651</v>
      </c>
      <c r="F301" s="689">
        <v>35.390999999999998</v>
      </c>
      <c r="G301" s="689">
        <v>-78.94</v>
      </c>
      <c r="H301" s="694"/>
      <c r="I301" s="691"/>
      <c r="J301" s="691" t="s">
        <v>1911</v>
      </c>
      <c r="K301" s="690"/>
      <c r="L301" s="690"/>
      <c r="M301" s="687"/>
      <c r="N301" s="687"/>
      <c r="O301" s="687"/>
      <c r="P301" s="687" t="s">
        <v>1181</v>
      </c>
      <c r="Q301" s="692"/>
      <c r="R301" s="691" t="s">
        <v>1196</v>
      </c>
      <c r="S301" s="693" t="s">
        <v>1751</v>
      </c>
    </row>
    <row r="302" spans="1:19" ht="22.8" x14ac:dyDescent="0.2">
      <c r="A302" s="687" t="s">
        <v>1903</v>
      </c>
      <c r="B302" s="688"/>
      <c r="C302" s="688" t="s">
        <v>1652</v>
      </c>
      <c r="D302" s="688" t="s">
        <v>219</v>
      </c>
      <c r="E302" s="688" t="s">
        <v>1653</v>
      </c>
      <c r="F302" s="689">
        <v>43.073</v>
      </c>
      <c r="G302" s="689">
        <v>-89.400999999999996</v>
      </c>
      <c r="H302" s="694"/>
      <c r="I302" s="691"/>
      <c r="J302" s="691"/>
      <c r="K302" s="690"/>
      <c r="L302" s="690"/>
      <c r="M302" s="687"/>
      <c r="N302" s="687"/>
      <c r="O302" s="687"/>
      <c r="P302" s="687" t="s">
        <v>1181</v>
      </c>
      <c r="Q302" s="692"/>
      <c r="R302" s="691" t="s">
        <v>1196</v>
      </c>
      <c r="S302" s="693" t="s">
        <v>1751</v>
      </c>
    </row>
    <row r="303" spans="1:19" ht="22.8" x14ac:dyDescent="0.2">
      <c r="A303" s="687"/>
      <c r="B303" s="688"/>
      <c r="C303" s="688" t="s">
        <v>1654</v>
      </c>
      <c r="D303" s="688" t="s">
        <v>219</v>
      </c>
      <c r="E303" s="688" t="s">
        <v>1655</v>
      </c>
      <c r="F303" s="689">
        <v>21.3</v>
      </c>
      <c r="G303" s="689">
        <v>-157.85</v>
      </c>
      <c r="H303" s="694"/>
      <c r="I303" s="691"/>
      <c r="J303" s="691"/>
      <c r="K303" s="690"/>
      <c r="L303" s="690"/>
      <c r="M303" s="687"/>
      <c r="N303" s="687"/>
      <c r="O303" s="687"/>
      <c r="P303" s="687" t="s">
        <v>1181</v>
      </c>
      <c r="Q303" s="692"/>
      <c r="R303" s="691" t="s">
        <v>1196</v>
      </c>
      <c r="S303" s="693" t="s">
        <v>1751</v>
      </c>
    </row>
    <row r="304" spans="1:19" ht="22.8" x14ac:dyDescent="0.2">
      <c r="A304" s="687"/>
      <c r="B304" s="688"/>
      <c r="C304" s="688" t="s">
        <v>1660</v>
      </c>
      <c r="D304" s="688" t="s">
        <v>219</v>
      </c>
      <c r="E304" s="688" t="s">
        <v>1661</v>
      </c>
      <c r="F304" s="689">
        <v>33.421999999999997</v>
      </c>
      <c r="G304" s="689">
        <v>-111.822</v>
      </c>
      <c r="H304" s="694"/>
      <c r="I304" s="691"/>
      <c r="J304" s="691"/>
      <c r="K304" s="690"/>
      <c r="L304" s="690"/>
      <c r="M304" s="687"/>
      <c r="N304" s="687"/>
      <c r="O304" s="687"/>
      <c r="P304" s="687" t="s">
        <v>1181</v>
      </c>
      <c r="Q304" s="692"/>
      <c r="R304" s="691" t="s">
        <v>1196</v>
      </c>
      <c r="S304" s="693" t="s">
        <v>1751</v>
      </c>
    </row>
    <row r="305" spans="1:19" ht="22.8" x14ac:dyDescent="0.2">
      <c r="A305" s="687"/>
      <c r="B305" s="688"/>
      <c r="C305" s="688" t="s">
        <v>1663</v>
      </c>
      <c r="D305" s="688" t="s">
        <v>219</v>
      </c>
      <c r="E305" s="688" t="s">
        <v>1664</v>
      </c>
      <c r="F305" s="689">
        <v>46.872</v>
      </c>
      <c r="G305" s="689">
        <v>113.99299999999999</v>
      </c>
      <c r="H305" s="694"/>
      <c r="I305" s="691"/>
      <c r="J305" s="691"/>
      <c r="K305" s="690"/>
      <c r="L305" s="690"/>
      <c r="M305" s="687"/>
      <c r="N305" s="687"/>
      <c r="O305" s="687"/>
      <c r="P305" s="687" t="s">
        <v>1181</v>
      </c>
      <c r="Q305" s="692"/>
      <c r="R305" s="691" t="s">
        <v>1196</v>
      </c>
      <c r="S305" s="693" t="s">
        <v>1751</v>
      </c>
    </row>
    <row r="306" spans="1:19" ht="22.8" x14ac:dyDescent="0.2">
      <c r="A306" s="687"/>
      <c r="B306" s="688"/>
      <c r="C306" s="688" t="s">
        <v>1667</v>
      </c>
      <c r="D306" s="688" t="s">
        <v>219</v>
      </c>
      <c r="E306" s="688" t="s">
        <v>1668</v>
      </c>
      <c r="F306" s="689">
        <v>40.29</v>
      </c>
      <c r="G306" s="689">
        <v>-74.27</v>
      </c>
      <c r="H306" s="694"/>
      <c r="I306" s="691"/>
      <c r="J306" s="691"/>
      <c r="K306" s="690"/>
      <c r="L306" s="690"/>
      <c r="M306" s="687"/>
      <c r="N306" s="687"/>
      <c r="O306" s="687"/>
      <c r="P306" s="687" t="s">
        <v>1181</v>
      </c>
      <c r="Q306" s="692"/>
      <c r="R306" s="691" t="s">
        <v>1196</v>
      </c>
      <c r="S306" s="693" t="s">
        <v>1751</v>
      </c>
    </row>
    <row r="307" spans="1:19" ht="22.8" x14ac:dyDescent="0.2">
      <c r="A307" s="687"/>
      <c r="B307" s="688"/>
      <c r="C307" s="695" t="s">
        <v>1676</v>
      </c>
      <c r="D307" s="695" t="s">
        <v>219</v>
      </c>
      <c r="E307" s="695" t="s">
        <v>1677</v>
      </c>
      <c r="F307" s="689">
        <v>33.796999999999997</v>
      </c>
      <c r="G307" s="689">
        <v>-117.85</v>
      </c>
      <c r="H307" s="694"/>
      <c r="I307" s="691"/>
      <c r="J307" s="691"/>
      <c r="K307" s="690"/>
      <c r="L307" s="690"/>
      <c r="M307" s="687"/>
      <c r="N307" s="687"/>
      <c r="O307" s="687"/>
      <c r="P307" s="687" t="s">
        <v>1181</v>
      </c>
      <c r="Q307" s="692"/>
      <c r="R307" s="691" t="s">
        <v>1196</v>
      </c>
      <c r="S307" s="693" t="s">
        <v>1751</v>
      </c>
    </row>
    <row r="308" spans="1:19" ht="22.8" x14ac:dyDescent="0.2">
      <c r="A308" s="687"/>
      <c r="B308" s="688"/>
      <c r="C308" s="688" t="s">
        <v>1683</v>
      </c>
      <c r="D308" s="688" t="s">
        <v>219</v>
      </c>
      <c r="E308" s="688" t="s">
        <v>1684</v>
      </c>
      <c r="F308" s="689">
        <v>32.963000000000001</v>
      </c>
      <c r="G308" s="689">
        <v>-117.035</v>
      </c>
      <c r="H308" s="694"/>
      <c r="I308" s="691"/>
      <c r="J308" s="691"/>
      <c r="K308" s="690"/>
      <c r="L308" s="690"/>
      <c r="M308" s="687"/>
      <c r="N308" s="687"/>
      <c r="O308" s="687"/>
      <c r="P308" s="687" t="s">
        <v>1181</v>
      </c>
      <c r="Q308" s="692"/>
      <c r="R308" s="691" t="s">
        <v>1196</v>
      </c>
      <c r="S308" s="693" t="s">
        <v>1751</v>
      </c>
    </row>
    <row r="309" spans="1:19" ht="22.8" x14ac:dyDescent="0.2">
      <c r="A309" s="687" t="s">
        <v>1904</v>
      </c>
      <c r="B309" s="688"/>
      <c r="C309" s="688" t="s">
        <v>1686</v>
      </c>
      <c r="D309" s="688" t="s">
        <v>219</v>
      </c>
      <c r="E309" s="688" t="s">
        <v>1688</v>
      </c>
      <c r="F309" s="689">
        <v>27.76</v>
      </c>
      <c r="G309" s="689">
        <v>-82.63</v>
      </c>
      <c r="H309" s="694" t="s">
        <v>1913</v>
      </c>
      <c r="I309" s="691"/>
      <c r="J309" s="691" t="s">
        <v>1912</v>
      </c>
      <c r="K309" s="690"/>
      <c r="L309" s="690"/>
      <c r="M309" s="687"/>
      <c r="N309" s="687"/>
      <c r="O309" s="687"/>
      <c r="P309" s="687" t="s">
        <v>1181</v>
      </c>
      <c r="Q309" s="692"/>
      <c r="R309" s="691" t="s">
        <v>1196</v>
      </c>
      <c r="S309" s="693" t="s">
        <v>1751</v>
      </c>
    </row>
    <row r="310" spans="1:19" ht="22.8" x14ac:dyDescent="0.2">
      <c r="A310" s="687"/>
      <c r="B310" s="688"/>
      <c r="C310" s="688" t="s">
        <v>1689</v>
      </c>
      <c r="D310" s="688" t="s">
        <v>219</v>
      </c>
      <c r="E310" s="688" t="s">
        <v>1690</v>
      </c>
      <c r="F310" s="689">
        <v>40.761000000000003</v>
      </c>
      <c r="G310" s="689">
        <v>-111.89</v>
      </c>
      <c r="H310" s="694"/>
      <c r="I310" s="691"/>
      <c r="J310" s="691"/>
      <c r="K310" s="690"/>
      <c r="L310" s="690"/>
      <c r="M310" s="687"/>
      <c r="N310" s="687"/>
      <c r="O310" s="687"/>
      <c r="P310" s="687" t="s">
        <v>1181</v>
      </c>
      <c r="Q310" s="692"/>
      <c r="R310" s="691" t="s">
        <v>1196</v>
      </c>
      <c r="S310" s="693" t="s">
        <v>1751</v>
      </c>
    </row>
    <row r="311" spans="1:19" ht="22.8" x14ac:dyDescent="0.2">
      <c r="A311" s="687"/>
      <c r="B311" s="688"/>
      <c r="C311" s="688" t="s">
        <v>1691</v>
      </c>
      <c r="D311" s="688" t="s">
        <v>219</v>
      </c>
      <c r="E311" s="688" t="s">
        <v>1692</v>
      </c>
      <c r="F311" s="689">
        <v>29.07</v>
      </c>
      <c r="G311" s="689">
        <v>-80.06</v>
      </c>
      <c r="H311" s="694"/>
      <c r="I311" s="691"/>
      <c r="J311" s="691"/>
      <c r="K311" s="690"/>
      <c r="L311" s="690"/>
      <c r="M311" s="687"/>
      <c r="N311" s="687"/>
      <c r="O311" s="687"/>
      <c r="P311" s="687" t="s">
        <v>1181</v>
      </c>
      <c r="Q311" s="692"/>
      <c r="R311" s="691" t="s">
        <v>1196</v>
      </c>
      <c r="S311" s="693" t="s">
        <v>1751</v>
      </c>
    </row>
    <row r="312" spans="1:19" ht="22.8" x14ac:dyDescent="0.2">
      <c r="A312" s="687"/>
      <c r="B312" s="688"/>
      <c r="C312" s="688" t="s">
        <v>1693</v>
      </c>
      <c r="D312" s="688" t="s">
        <v>219</v>
      </c>
      <c r="E312" s="688" t="s">
        <v>1694</v>
      </c>
      <c r="F312" s="689">
        <v>43.55</v>
      </c>
      <c r="G312" s="689">
        <v>-96.7</v>
      </c>
      <c r="H312" s="694"/>
      <c r="I312" s="691"/>
      <c r="J312" s="691"/>
      <c r="K312" s="690"/>
      <c r="L312" s="690"/>
      <c r="M312" s="687"/>
      <c r="N312" s="687"/>
      <c r="O312" s="687"/>
      <c r="P312" s="687" t="s">
        <v>1181</v>
      </c>
      <c r="Q312" s="692"/>
      <c r="R312" s="691" t="s">
        <v>1196</v>
      </c>
      <c r="S312" s="693" t="s">
        <v>1751</v>
      </c>
    </row>
    <row r="313" spans="1:19" ht="22.8" x14ac:dyDescent="0.2">
      <c r="A313" s="687"/>
      <c r="B313" s="688"/>
      <c r="C313" s="688" t="s">
        <v>1700</v>
      </c>
      <c r="D313" s="688" t="s">
        <v>219</v>
      </c>
      <c r="E313" s="688" t="s">
        <v>82</v>
      </c>
      <c r="F313" s="689">
        <v>30.367999999999999</v>
      </c>
      <c r="G313" s="689">
        <v>-89.617000000000004</v>
      </c>
      <c r="H313" s="694"/>
      <c r="I313" s="691"/>
      <c r="J313" s="691"/>
      <c r="K313" s="690"/>
      <c r="L313" s="690"/>
      <c r="M313" s="687"/>
      <c r="N313" s="687"/>
      <c r="O313" s="687"/>
      <c r="P313" s="687" t="s">
        <v>1181</v>
      </c>
      <c r="Q313" s="692"/>
      <c r="R313" s="691" t="s">
        <v>1196</v>
      </c>
      <c r="S313" s="693" t="s">
        <v>1751</v>
      </c>
    </row>
    <row r="314" spans="1:19" ht="22.8" x14ac:dyDescent="0.2">
      <c r="A314" s="687"/>
      <c r="B314" s="688"/>
      <c r="C314" s="688" t="s">
        <v>1701</v>
      </c>
      <c r="D314" s="688" t="s">
        <v>219</v>
      </c>
      <c r="E314" s="688" t="s">
        <v>1702</v>
      </c>
      <c r="F314" s="689">
        <v>30.23</v>
      </c>
      <c r="G314" s="689">
        <v>-84.14</v>
      </c>
      <c r="H314" s="694"/>
      <c r="I314" s="691"/>
      <c r="J314" s="691"/>
      <c r="K314" s="690"/>
      <c r="L314" s="690"/>
      <c r="M314" s="687"/>
      <c r="N314" s="687"/>
      <c r="O314" s="687"/>
      <c r="P314" s="687" t="s">
        <v>1181</v>
      </c>
      <c r="Q314" s="692"/>
      <c r="R314" s="691" t="s">
        <v>1196</v>
      </c>
      <c r="S314" s="693" t="s">
        <v>1751</v>
      </c>
    </row>
    <row r="315" spans="1:19" ht="22.8" x14ac:dyDescent="0.2">
      <c r="A315" s="687"/>
      <c r="B315" s="688"/>
      <c r="C315" s="688" t="s">
        <v>1715</v>
      </c>
      <c r="D315" s="482" t="s">
        <v>889</v>
      </c>
      <c r="E315" s="688" t="s">
        <v>1716</v>
      </c>
      <c r="F315" s="689">
        <v>21.033000000000001</v>
      </c>
      <c r="G315" s="689">
        <v>105.85</v>
      </c>
      <c r="H315" s="694"/>
      <c r="I315" s="691"/>
      <c r="J315" s="691"/>
      <c r="K315" s="690"/>
      <c r="L315" s="690"/>
      <c r="M315" s="687"/>
      <c r="N315" s="687"/>
      <c r="O315" s="687"/>
      <c r="P315" s="687" t="s">
        <v>1181</v>
      </c>
      <c r="Q315" s="692"/>
      <c r="R315" s="691" t="s">
        <v>1196</v>
      </c>
      <c r="S315" s="693" t="s">
        <v>1751</v>
      </c>
    </row>
    <row r="316" spans="1:19" ht="22.8" x14ac:dyDescent="0.2">
      <c r="A316" s="687" t="s">
        <v>1893</v>
      </c>
      <c r="B316" s="688"/>
      <c r="C316" s="688" t="s">
        <v>1894</v>
      </c>
      <c r="D316" s="688" t="s">
        <v>219</v>
      </c>
      <c r="E316" s="688" t="s">
        <v>1895</v>
      </c>
      <c r="F316" s="689">
        <v>21.315999999999999</v>
      </c>
      <c r="G316" s="689">
        <v>-157.887</v>
      </c>
      <c r="H316" s="694"/>
      <c r="I316" s="691"/>
      <c r="J316" s="691"/>
      <c r="K316" s="690"/>
      <c r="L316" s="690"/>
      <c r="M316" s="687"/>
      <c r="N316" s="687"/>
      <c r="O316" s="687"/>
      <c r="P316" s="687" t="s">
        <v>1181</v>
      </c>
      <c r="Q316" s="692" t="s">
        <v>1898</v>
      </c>
      <c r="R316" s="691" t="s">
        <v>1896</v>
      </c>
      <c r="S316" s="693" t="s">
        <v>1897</v>
      </c>
    </row>
    <row r="317" spans="1:19" x14ac:dyDescent="0.2">
      <c r="A317" s="687" t="s">
        <v>1900</v>
      </c>
      <c r="B317" s="688"/>
      <c r="C317" s="688" t="s">
        <v>1901</v>
      </c>
      <c r="D317" s="688" t="s">
        <v>219</v>
      </c>
      <c r="E317" s="688" t="s">
        <v>1902</v>
      </c>
      <c r="F317" s="689">
        <v>32.866</v>
      </c>
      <c r="G317" s="689">
        <v>-117.25</v>
      </c>
      <c r="H317" s="694"/>
      <c r="I317" s="691"/>
      <c r="J317" s="691"/>
      <c r="K317" s="690"/>
      <c r="L317" s="690"/>
      <c r="M317" s="687"/>
      <c r="N317" s="687"/>
      <c r="O317" s="687"/>
      <c r="P317" s="687" t="s">
        <v>1181</v>
      </c>
      <c r="Q317" s="692" t="s">
        <v>40</v>
      </c>
      <c r="R317" s="691" t="s">
        <v>1896</v>
      </c>
      <c r="S317" s="693" t="s">
        <v>40</v>
      </c>
    </row>
    <row r="320" spans="1:19" ht="21" customHeight="1" x14ac:dyDescent="0.2"/>
    <row r="321" spans="1:2" ht="21" customHeight="1" x14ac:dyDescent="0.2">
      <c r="A321" s="519" t="s">
        <v>482</v>
      </c>
      <c r="B321" s="469" t="s">
        <v>798</v>
      </c>
    </row>
    <row r="322" spans="1:2" ht="21" customHeight="1" x14ac:dyDescent="0.2">
      <c r="A322" s="519" t="s">
        <v>483</v>
      </c>
      <c r="B322" s="469" t="s">
        <v>797</v>
      </c>
    </row>
    <row r="323" spans="1:2" ht="21" customHeight="1" x14ac:dyDescent="0.2">
      <c r="A323" s="519" t="s">
        <v>485</v>
      </c>
      <c r="B323" s="469" t="s">
        <v>1996</v>
      </c>
    </row>
    <row r="324" spans="1:2" ht="21" customHeight="1" x14ac:dyDescent="0.2">
      <c r="A324" s="470"/>
    </row>
    <row r="325" spans="1:2" ht="21" customHeight="1" x14ac:dyDescent="0.2">
      <c r="A325" s="456" t="s">
        <v>2124</v>
      </c>
    </row>
    <row r="326" spans="1:2" ht="15" customHeight="1" x14ac:dyDescent="0.25">
      <c r="A326" s="647" t="s">
        <v>2125</v>
      </c>
    </row>
    <row r="327" spans="1:2" ht="21" customHeight="1" x14ac:dyDescent="0.3">
      <c r="A327" s="648" t="s">
        <v>2126</v>
      </c>
    </row>
    <row r="328" spans="1:2" ht="21" customHeight="1" x14ac:dyDescent="0.3">
      <c r="A328" s="649" t="s">
        <v>2127</v>
      </c>
    </row>
    <row r="329" spans="1:2" ht="21" customHeight="1" x14ac:dyDescent="0.2">
      <c r="A329" s="650" t="s">
        <v>2128</v>
      </c>
    </row>
    <row r="330" spans="1:2" ht="21" customHeight="1" x14ac:dyDescent="0.25">
      <c r="A330" s="651" t="s">
        <v>1751</v>
      </c>
    </row>
    <row r="331" spans="1:2" ht="21" customHeight="1" x14ac:dyDescent="0.2"/>
  </sheetData>
  <sheetProtection selectLockedCells="1" selectUnlockedCells="1"/>
  <autoFilter ref="A10:AQ317"/>
  <sortState ref="A9:S302">
    <sortCondition descending="1" ref="P9:P302"/>
    <sortCondition ref="D9:D302"/>
  </sortState>
  <phoneticPr fontId="1" type="noConversion"/>
  <conditionalFormatting sqref="R159:R175 R177:R178 R189:R192">
    <cfRule type="containsText" dxfId="13" priority="3" operator="containsText" text="XBDB">
      <formula>NOT(ISERROR(SEARCH("XBDB",R159)))</formula>
    </cfRule>
  </conditionalFormatting>
  <conditionalFormatting sqref="R156:R158">
    <cfRule type="containsText" dxfId="12" priority="2" operator="containsText" text="XBDB">
      <formula>NOT(ISERROR(SEARCH("XBDB",R156)))</formula>
    </cfRule>
  </conditionalFormatting>
  <conditionalFormatting sqref="R90">
    <cfRule type="containsText" dxfId="11" priority="1" operator="containsText" text="XBDB">
      <formula>NOT(ISERROR(SEARCH("XBDB",R90)))</formula>
    </cfRule>
  </conditionalFormatting>
  <hyperlinks>
    <hyperlink ref="S23" r:id="rId1"/>
    <hyperlink ref="S162" r:id="rId2"/>
    <hyperlink ref="S161" r:id="rId3" location="footback19%29"/>
    <hyperlink ref="S136" r:id="rId4" location="footback12%29"/>
    <hyperlink ref="S155" r:id="rId5"/>
    <hyperlink ref="S149" r:id="rId6"/>
    <hyperlink ref="S14" r:id="rId7"/>
    <hyperlink ref="S137" r:id="rId8"/>
    <hyperlink ref="A326" r:id="rId9"/>
    <hyperlink ref="A330" r:id="rId10"/>
  </hyperlinks>
  <pageMargins left="0.59027777777777779" right="0.59027777777777779" top="0.98402777777777772" bottom="0.98402777777777772" header="0.51180555555555551" footer="0.51180555555555551"/>
  <pageSetup scale="51" firstPageNumber="0" fitToHeight="0" orientation="landscape" horizontalDpi="300" verticalDpi="300"/>
  <headerFooter>
    <oddHeader>&amp;C&amp;F</oddHeader>
  </headerFooter>
  <legacyDrawing r:id="rId1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6"/>
  <sheetViews>
    <sheetView zoomScale="80" zoomScaleNormal="80" zoomScalePageLayoutView="80" workbookViewId="0">
      <pane xSplit="7" ySplit="1" topLeftCell="H96" activePane="bottomRight" state="frozen"/>
      <selection pane="topRight" activeCell="F1" sqref="F1"/>
      <selection pane="bottomLeft" activeCell="A2" sqref="A2"/>
      <selection pane="bottomRight" activeCell="A115" sqref="A115:XFD115"/>
    </sheetView>
  </sheetViews>
  <sheetFormatPr defaultColWidth="9.44140625" defaultRowHeight="15" customHeight="1" outlineLevelRow="1" x14ac:dyDescent="0.25"/>
  <cols>
    <col min="1" max="1" width="9.88671875" style="399" customWidth="1"/>
    <col min="2" max="2" width="14.33203125" style="382" customWidth="1"/>
    <col min="3" max="3" width="13.88671875" style="400" customWidth="1"/>
    <col min="4" max="4" width="27.109375" style="399" customWidth="1"/>
    <col min="5" max="5" width="26.109375" style="399" customWidth="1"/>
    <col min="6" max="6" width="11.33203125" style="398" customWidth="1"/>
    <col min="7" max="7" width="13.6640625" style="382" customWidth="1"/>
    <col min="8" max="8" width="13.44140625" style="394" customWidth="1"/>
    <col min="9" max="9" width="10.88671875" style="394" customWidth="1"/>
    <col min="10" max="10" width="11.88671875" style="375" customWidth="1"/>
    <col min="11" max="11" width="9.44140625" style="375"/>
    <col min="12" max="12" width="10" style="375" customWidth="1"/>
    <col min="13" max="13" width="25.33203125" style="400" customWidth="1"/>
    <col min="14" max="14" width="64.33203125" style="420" customWidth="1"/>
    <col min="15" max="15" width="13.33203125" style="436" customWidth="1"/>
    <col min="16" max="16" width="13.33203125" style="382" customWidth="1"/>
    <col min="17" max="251" width="9.44140625" style="382"/>
    <col min="252" max="16384" width="9.44140625" style="384"/>
  </cols>
  <sheetData>
    <row r="1" spans="1:251" s="375" customFormat="1" ht="45.9" customHeight="1" x14ac:dyDescent="0.25">
      <c r="A1" s="371" t="s">
        <v>1177</v>
      </c>
      <c r="B1" s="374" t="s">
        <v>1185</v>
      </c>
      <c r="C1" s="373" t="s">
        <v>1186</v>
      </c>
      <c r="D1" s="371" t="s">
        <v>1178</v>
      </c>
      <c r="E1" s="371" t="s">
        <v>1179</v>
      </c>
      <c r="F1" s="372" t="s">
        <v>502</v>
      </c>
      <c r="G1" s="372" t="s">
        <v>503</v>
      </c>
      <c r="H1" s="371" t="s">
        <v>1180</v>
      </c>
      <c r="I1" s="371" t="s">
        <v>1181</v>
      </c>
      <c r="J1" s="373" t="s">
        <v>1182</v>
      </c>
      <c r="K1" s="373" t="s">
        <v>1183</v>
      </c>
      <c r="L1" s="373" t="s">
        <v>1184</v>
      </c>
      <c r="M1" s="426" t="s">
        <v>1187</v>
      </c>
      <c r="N1" s="430" t="s">
        <v>1740</v>
      </c>
      <c r="O1" s="434" t="s">
        <v>1745</v>
      </c>
    </row>
    <row r="2" spans="1:251" s="414" customFormat="1" x14ac:dyDescent="0.25">
      <c r="A2" s="422" t="s">
        <v>1220</v>
      </c>
      <c r="B2" s="448" t="s">
        <v>40</v>
      </c>
      <c r="C2" s="444" t="s">
        <v>40</v>
      </c>
      <c r="D2" s="438" t="s">
        <v>1232</v>
      </c>
      <c r="E2" s="438" t="s">
        <v>1233</v>
      </c>
      <c r="F2" s="439">
        <v>-42.917000000000002</v>
      </c>
      <c r="G2" s="439">
        <v>147.333</v>
      </c>
      <c r="H2" s="440"/>
      <c r="I2" s="441" t="s">
        <v>1191</v>
      </c>
      <c r="J2" s="442"/>
      <c r="K2" s="441"/>
      <c r="L2" s="441"/>
      <c r="M2" s="445" t="s">
        <v>1196</v>
      </c>
      <c r="N2" s="446" t="s">
        <v>1751</v>
      </c>
      <c r="O2" s="447" t="s">
        <v>1748</v>
      </c>
    </row>
    <row r="3" spans="1:251" s="417" customFormat="1" x14ac:dyDescent="0.25">
      <c r="A3" s="423" t="s">
        <v>1248</v>
      </c>
      <c r="B3" s="448" t="s">
        <v>40</v>
      </c>
      <c r="C3" s="444"/>
      <c r="D3" s="448" t="s">
        <v>1249</v>
      </c>
      <c r="E3" s="448" t="s">
        <v>1250</v>
      </c>
      <c r="F3" s="439">
        <v>53.52</v>
      </c>
      <c r="G3" s="439">
        <v>27.3</v>
      </c>
      <c r="H3" s="440"/>
      <c r="I3" s="441" t="s">
        <v>1191</v>
      </c>
      <c r="J3" s="442"/>
      <c r="K3" s="441"/>
      <c r="L3" s="441"/>
      <c r="M3" s="445" t="s">
        <v>1196</v>
      </c>
      <c r="N3" s="446" t="s">
        <v>1751</v>
      </c>
      <c r="O3" s="447" t="s">
        <v>1748</v>
      </c>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6"/>
      <c r="DH3" s="416"/>
      <c r="DI3" s="416"/>
      <c r="DJ3" s="416"/>
      <c r="DK3" s="416"/>
      <c r="DL3" s="416"/>
      <c r="DM3" s="416"/>
      <c r="DN3" s="416"/>
      <c r="DO3" s="416"/>
      <c r="DP3" s="416"/>
      <c r="DQ3" s="416"/>
      <c r="DR3" s="416"/>
      <c r="DS3" s="416"/>
      <c r="DT3" s="416"/>
      <c r="DU3" s="416"/>
      <c r="DV3" s="416"/>
      <c r="DW3" s="416"/>
      <c r="DX3" s="416"/>
      <c r="DY3" s="416"/>
      <c r="DZ3" s="416"/>
      <c r="EA3" s="416"/>
      <c r="EB3" s="416"/>
      <c r="EC3" s="416"/>
      <c r="ED3" s="416"/>
      <c r="EE3" s="416"/>
      <c r="EF3" s="416"/>
      <c r="EG3" s="416"/>
      <c r="EH3" s="416"/>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6"/>
      <c r="FM3" s="416"/>
      <c r="FN3" s="416"/>
      <c r="FO3" s="416"/>
      <c r="FP3" s="416"/>
      <c r="FQ3" s="416"/>
      <c r="FR3" s="416"/>
      <c r="FS3" s="416"/>
      <c r="FT3" s="416"/>
      <c r="FU3" s="416"/>
      <c r="FV3" s="416"/>
      <c r="FW3" s="416"/>
      <c r="FX3" s="416"/>
      <c r="FY3" s="416"/>
      <c r="FZ3" s="416"/>
      <c r="GA3" s="416"/>
      <c r="GB3" s="416"/>
      <c r="GC3" s="416"/>
      <c r="GD3" s="416"/>
      <c r="GE3" s="416"/>
      <c r="GF3" s="416"/>
      <c r="GG3" s="416"/>
      <c r="GH3" s="416"/>
      <c r="GI3" s="416"/>
      <c r="GJ3" s="416"/>
      <c r="GK3" s="416"/>
      <c r="GL3" s="416"/>
      <c r="GM3" s="416"/>
      <c r="GN3" s="416"/>
      <c r="GO3" s="416"/>
      <c r="GP3" s="416"/>
      <c r="GQ3" s="416"/>
      <c r="GR3" s="416"/>
      <c r="GS3" s="416"/>
      <c r="GT3" s="416"/>
      <c r="GU3" s="416"/>
      <c r="GV3" s="416"/>
      <c r="GW3" s="416"/>
      <c r="GX3" s="416"/>
      <c r="GY3" s="416"/>
      <c r="GZ3" s="416"/>
      <c r="HA3" s="416"/>
      <c r="HB3" s="416"/>
      <c r="HC3" s="416"/>
      <c r="HD3" s="416"/>
      <c r="HE3" s="416"/>
      <c r="HF3" s="416"/>
      <c r="HG3" s="416"/>
      <c r="HH3" s="416"/>
      <c r="HI3" s="416"/>
      <c r="HJ3" s="416"/>
      <c r="HK3" s="416"/>
      <c r="HL3" s="416"/>
      <c r="HM3" s="416"/>
      <c r="HN3" s="416"/>
      <c r="HO3" s="416"/>
      <c r="HP3" s="416"/>
      <c r="HQ3" s="416"/>
      <c r="HR3" s="416"/>
      <c r="HS3" s="416"/>
      <c r="HT3" s="416"/>
      <c r="HU3" s="416"/>
      <c r="HV3" s="416"/>
      <c r="HW3" s="416"/>
      <c r="HX3" s="416"/>
      <c r="HY3" s="416"/>
      <c r="HZ3" s="416"/>
      <c r="IA3" s="416"/>
      <c r="IB3" s="416"/>
      <c r="IC3" s="416"/>
      <c r="ID3" s="416"/>
      <c r="IE3" s="416"/>
      <c r="IF3" s="416"/>
      <c r="IG3" s="416"/>
      <c r="IH3" s="416"/>
      <c r="II3" s="416"/>
      <c r="IJ3" s="416"/>
      <c r="IK3" s="416"/>
      <c r="IL3" s="416"/>
      <c r="IM3" s="416"/>
      <c r="IN3" s="416"/>
      <c r="IO3" s="416"/>
      <c r="IP3" s="416"/>
      <c r="IQ3" s="416"/>
    </row>
    <row r="4" spans="1:251" s="417" customFormat="1" x14ac:dyDescent="0.25">
      <c r="A4" s="423" t="s">
        <v>359</v>
      </c>
      <c r="B4" s="448" t="s">
        <v>40</v>
      </c>
      <c r="C4" s="444" t="s">
        <v>40</v>
      </c>
      <c r="D4" s="448" t="s">
        <v>1384</v>
      </c>
      <c r="E4" s="448" t="s">
        <v>57</v>
      </c>
      <c r="F4" s="439">
        <v>40.65</v>
      </c>
      <c r="G4" s="439">
        <v>16.7</v>
      </c>
      <c r="H4" s="440"/>
      <c r="I4" s="441" t="s">
        <v>1191</v>
      </c>
      <c r="J4" s="442"/>
      <c r="K4" s="441"/>
      <c r="L4" s="441"/>
      <c r="M4" s="445" t="s">
        <v>1196</v>
      </c>
      <c r="N4" s="446" t="s">
        <v>1751</v>
      </c>
      <c r="O4" s="447" t="s">
        <v>1748</v>
      </c>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6"/>
      <c r="DH4" s="416"/>
      <c r="DI4" s="416"/>
      <c r="DJ4" s="416"/>
      <c r="DK4" s="416"/>
      <c r="DL4" s="416"/>
      <c r="DM4" s="416"/>
      <c r="DN4" s="416"/>
      <c r="DO4" s="416"/>
      <c r="DP4" s="416"/>
      <c r="DQ4" s="416"/>
      <c r="DR4" s="416"/>
      <c r="DS4" s="416"/>
      <c r="DT4" s="416"/>
      <c r="DU4" s="416"/>
      <c r="DV4" s="416"/>
      <c r="DW4" s="416"/>
      <c r="DX4" s="416"/>
      <c r="DY4" s="416"/>
      <c r="DZ4" s="416"/>
      <c r="EA4" s="416"/>
      <c r="EB4" s="416"/>
      <c r="EC4" s="416"/>
      <c r="ED4" s="416"/>
      <c r="EE4" s="416"/>
      <c r="EF4" s="416"/>
      <c r="EG4" s="416"/>
      <c r="EH4" s="416"/>
      <c r="EI4" s="416"/>
      <c r="EJ4" s="416"/>
      <c r="EK4" s="416"/>
      <c r="EL4" s="416"/>
      <c r="EM4" s="416"/>
      <c r="EN4" s="416"/>
      <c r="EO4" s="416"/>
      <c r="EP4" s="416"/>
      <c r="EQ4" s="416"/>
      <c r="ER4" s="416"/>
      <c r="ES4" s="416"/>
      <c r="ET4" s="416"/>
      <c r="EU4" s="416"/>
      <c r="EV4" s="416"/>
      <c r="EW4" s="416"/>
      <c r="EX4" s="416"/>
      <c r="EY4" s="416"/>
      <c r="EZ4" s="416"/>
      <c r="FA4" s="416"/>
      <c r="FB4" s="416"/>
      <c r="FC4" s="416"/>
      <c r="FD4" s="416"/>
      <c r="FE4" s="416"/>
      <c r="FF4" s="416"/>
      <c r="FG4" s="416"/>
      <c r="FH4" s="416"/>
      <c r="FI4" s="416"/>
      <c r="FJ4" s="416"/>
      <c r="FK4" s="416"/>
      <c r="FL4" s="416"/>
      <c r="FM4" s="416"/>
      <c r="FN4" s="416"/>
      <c r="FO4" s="416"/>
      <c r="FP4" s="416"/>
      <c r="FQ4" s="416"/>
      <c r="FR4" s="416"/>
      <c r="FS4" s="416"/>
      <c r="FT4" s="416"/>
      <c r="FU4" s="416"/>
      <c r="FV4" s="416"/>
      <c r="FW4" s="416"/>
      <c r="FX4" s="416"/>
      <c r="FY4" s="416"/>
      <c r="FZ4" s="416"/>
      <c r="GA4" s="416"/>
      <c r="GB4" s="416"/>
      <c r="GC4" s="416"/>
      <c r="GD4" s="416"/>
      <c r="GE4" s="416"/>
      <c r="GF4" s="416"/>
      <c r="GG4" s="416"/>
      <c r="GH4" s="416"/>
      <c r="GI4" s="416"/>
      <c r="GJ4" s="416"/>
      <c r="GK4" s="416"/>
      <c r="GL4" s="416"/>
      <c r="GM4" s="416"/>
      <c r="GN4" s="416"/>
      <c r="GO4" s="416"/>
      <c r="GP4" s="416"/>
      <c r="GQ4" s="416"/>
      <c r="GR4" s="416"/>
      <c r="GS4" s="416"/>
      <c r="GT4" s="416"/>
      <c r="GU4" s="416"/>
      <c r="GV4" s="416"/>
      <c r="GW4" s="416"/>
      <c r="GX4" s="416"/>
      <c r="GY4" s="416"/>
      <c r="GZ4" s="416"/>
      <c r="HA4" s="416"/>
      <c r="HB4" s="416"/>
      <c r="HC4" s="416"/>
      <c r="HD4" s="416"/>
      <c r="HE4" s="416"/>
      <c r="HF4" s="416"/>
      <c r="HG4" s="416"/>
      <c r="HH4" s="416"/>
      <c r="HI4" s="416"/>
      <c r="HJ4" s="416"/>
      <c r="HK4" s="416"/>
      <c r="HL4" s="416"/>
      <c r="HM4" s="416"/>
      <c r="HN4" s="416"/>
      <c r="HO4" s="416"/>
      <c r="HP4" s="416"/>
      <c r="HQ4" s="416"/>
      <c r="HR4" s="416"/>
      <c r="HS4" s="416"/>
      <c r="HT4" s="416"/>
      <c r="HU4" s="416"/>
      <c r="HV4" s="416"/>
      <c r="HW4" s="416"/>
      <c r="HX4" s="416"/>
      <c r="HY4" s="416"/>
      <c r="HZ4" s="416"/>
      <c r="IA4" s="416"/>
      <c r="IB4" s="416"/>
      <c r="IC4" s="416"/>
      <c r="ID4" s="416"/>
      <c r="IE4" s="416"/>
      <c r="IF4" s="416"/>
      <c r="IG4" s="416"/>
      <c r="IH4" s="416"/>
      <c r="II4" s="416"/>
      <c r="IJ4" s="416"/>
      <c r="IK4" s="416"/>
      <c r="IL4" s="416"/>
      <c r="IM4" s="416"/>
      <c r="IN4" s="416"/>
      <c r="IO4" s="416"/>
      <c r="IP4" s="416"/>
      <c r="IQ4" s="416"/>
    </row>
    <row r="5" spans="1:251" s="417" customFormat="1" x14ac:dyDescent="0.25">
      <c r="A5" s="423" t="s">
        <v>1444</v>
      </c>
      <c r="B5" s="448" t="s">
        <v>40</v>
      </c>
      <c r="C5" s="444"/>
      <c r="D5" s="448" t="s">
        <v>633</v>
      </c>
      <c r="E5" s="448" t="s">
        <v>1447</v>
      </c>
      <c r="F5" s="439">
        <v>-3.13</v>
      </c>
      <c r="G5" s="439">
        <v>40.700000000000003</v>
      </c>
      <c r="H5" s="440"/>
      <c r="I5" s="441" t="s">
        <v>1191</v>
      </c>
      <c r="J5" s="442"/>
      <c r="K5" s="441"/>
      <c r="L5" s="441"/>
      <c r="M5" s="445" t="s">
        <v>1196</v>
      </c>
      <c r="N5" s="446" t="s">
        <v>1751</v>
      </c>
      <c r="O5" s="447" t="s">
        <v>1748</v>
      </c>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6"/>
      <c r="DU5" s="416"/>
      <c r="DV5" s="416"/>
      <c r="DW5" s="416"/>
      <c r="DX5" s="416"/>
      <c r="DY5" s="416"/>
      <c r="DZ5" s="416"/>
      <c r="EA5" s="416"/>
      <c r="EB5" s="416"/>
      <c r="EC5" s="416"/>
      <c r="ED5" s="416"/>
      <c r="EE5" s="416"/>
      <c r="EF5" s="416"/>
      <c r="EG5" s="416"/>
      <c r="EH5" s="416"/>
      <c r="EI5" s="416"/>
      <c r="EJ5" s="416"/>
      <c r="EK5" s="416"/>
      <c r="EL5" s="416"/>
      <c r="EM5" s="416"/>
      <c r="EN5" s="416"/>
      <c r="EO5" s="416"/>
      <c r="EP5" s="416"/>
      <c r="EQ5" s="416"/>
      <c r="ER5" s="416"/>
      <c r="ES5" s="416"/>
      <c r="ET5" s="416"/>
      <c r="EU5" s="416"/>
      <c r="EV5" s="416"/>
      <c r="EW5" s="416"/>
      <c r="EX5" s="416"/>
      <c r="EY5" s="416"/>
      <c r="EZ5" s="416"/>
      <c r="FA5" s="416"/>
      <c r="FB5" s="416"/>
      <c r="FC5" s="416"/>
      <c r="FD5" s="416"/>
      <c r="FE5" s="416"/>
      <c r="FF5" s="416"/>
      <c r="FG5" s="416"/>
      <c r="FH5" s="416"/>
      <c r="FI5" s="416"/>
      <c r="FJ5" s="416"/>
      <c r="FK5" s="416"/>
      <c r="FL5" s="416"/>
      <c r="FM5" s="416"/>
      <c r="FN5" s="416"/>
      <c r="FO5" s="416"/>
      <c r="FP5" s="416"/>
      <c r="FQ5" s="416"/>
      <c r="FR5" s="416"/>
      <c r="FS5" s="416"/>
      <c r="FT5" s="416"/>
      <c r="FU5" s="416"/>
      <c r="FV5" s="416"/>
      <c r="FW5" s="416"/>
      <c r="FX5" s="416"/>
      <c r="FY5" s="416"/>
      <c r="FZ5" s="416"/>
      <c r="GA5" s="416"/>
      <c r="GB5" s="416"/>
      <c r="GC5" s="416"/>
      <c r="GD5" s="416"/>
      <c r="GE5" s="416"/>
      <c r="GF5" s="416"/>
      <c r="GG5" s="416"/>
      <c r="GH5" s="416"/>
      <c r="GI5" s="416"/>
      <c r="GJ5" s="416"/>
      <c r="GK5" s="416"/>
      <c r="GL5" s="416"/>
      <c r="GM5" s="416"/>
      <c r="GN5" s="416"/>
      <c r="GO5" s="416"/>
      <c r="GP5" s="416"/>
      <c r="GQ5" s="416"/>
      <c r="GR5" s="416"/>
      <c r="GS5" s="416"/>
      <c r="GT5" s="416"/>
      <c r="GU5" s="416"/>
      <c r="GV5" s="416"/>
      <c r="GW5" s="416"/>
      <c r="GX5" s="416"/>
      <c r="GY5" s="416"/>
      <c r="GZ5" s="416"/>
      <c r="HA5" s="416"/>
      <c r="HB5" s="416"/>
      <c r="HC5" s="416"/>
      <c r="HD5" s="416"/>
      <c r="HE5" s="416"/>
      <c r="HF5" s="416"/>
      <c r="HG5" s="416"/>
      <c r="HH5" s="416"/>
      <c r="HI5" s="416"/>
      <c r="HJ5" s="416"/>
      <c r="HK5" s="416"/>
      <c r="HL5" s="416"/>
      <c r="HM5" s="416"/>
      <c r="HN5" s="416"/>
      <c r="HO5" s="416"/>
      <c r="HP5" s="416"/>
      <c r="HQ5" s="416"/>
      <c r="HR5" s="416"/>
      <c r="HS5" s="416"/>
      <c r="HT5" s="416"/>
      <c r="HU5" s="416"/>
      <c r="HV5" s="416"/>
      <c r="HW5" s="416"/>
      <c r="HX5" s="416"/>
      <c r="HY5" s="416"/>
      <c r="HZ5" s="416"/>
      <c r="IA5" s="416"/>
      <c r="IB5" s="416"/>
      <c r="IC5" s="416"/>
      <c r="ID5" s="416"/>
      <c r="IE5" s="416"/>
      <c r="IF5" s="416"/>
      <c r="IG5" s="416"/>
      <c r="IH5" s="416"/>
      <c r="II5" s="416"/>
      <c r="IJ5" s="416"/>
      <c r="IK5" s="416"/>
      <c r="IL5" s="416"/>
      <c r="IM5" s="416"/>
      <c r="IN5" s="416"/>
      <c r="IO5" s="416"/>
      <c r="IP5" s="416"/>
      <c r="IQ5" s="416"/>
    </row>
    <row r="6" spans="1:251" s="417" customFormat="1" x14ac:dyDescent="0.25">
      <c r="A6" s="423" t="s">
        <v>1478</v>
      </c>
      <c r="B6" s="448" t="s">
        <v>40</v>
      </c>
      <c r="C6" s="444" t="s">
        <v>40</v>
      </c>
      <c r="D6" s="448" t="s">
        <v>1480</v>
      </c>
      <c r="E6" s="448" t="s">
        <v>1201</v>
      </c>
      <c r="F6" s="439">
        <v>78.13</v>
      </c>
      <c r="G6" s="439">
        <v>15.24</v>
      </c>
      <c r="H6" s="441"/>
      <c r="I6" s="440" t="s">
        <v>1191</v>
      </c>
      <c r="J6" s="442"/>
      <c r="K6" s="441"/>
      <c r="L6" s="441"/>
      <c r="M6" s="445" t="s">
        <v>1196</v>
      </c>
      <c r="N6" s="446" t="s">
        <v>1751</v>
      </c>
      <c r="O6" s="447" t="s">
        <v>1748</v>
      </c>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416"/>
      <c r="DG6" s="416"/>
      <c r="DH6" s="416"/>
      <c r="DI6" s="416"/>
      <c r="DJ6" s="416"/>
      <c r="DK6" s="416"/>
      <c r="DL6" s="416"/>
      <c r="DM6" s="416"/>
      <c r="DN6" s="416"/>
      <c r="DO6" s="416"/>
      <c r="DP6" s="416"/>
      <c r="DQ6" s="416"/>
      <c r="DR6" s="416"/>
      <c r="DS6" s="416"/>
      <c r="DT6" s="416"/>
      <c r="DU6" s="416"/>
      <c r="DV6" s="416"/>
      <c r="DW6" s="416"/>
      <c r="DX6" s="416"/>
      <c r="DY6" s="416"/>
      <c r="DZ6" s="416"/>
      <c r="EA6" s="416"/>
      <c r="EB6" s="416"/>
      <c r="EC6" s="416"/>
      <c r="ED6" s="416"/>
      <c r="EE6" s="416"/>
      <c r="EF6" s="416"/>
      <c r="EG6" s="416"/>
      <c r="EH6" s="416"/>
      <c r="EI6" s="416"/>
      <c r="EJ6" s="416"/>
      <c r="EK6" s="416"/>
      <c r="EL6" s="416"/>
      <c r="EM6" s="416"/>
      <c r="EN6" s="416"/>
      <c r="EO6" s="416"/>
      <c r="EP6" s="416"/>
      <c r="EQ6" s="416"/>
      <c r="ER6" s="416"/>
      <c r="ES6" s="416"/>
      <c r="ET6" s="416"/>
      <c r="EU6" s="416"/>
      <c r="EV6" s="416"/>
      <c r="EW6" s="416"/>
      <c r="EX6" s="416"/>
      <c r="EY6" s="416"/>
      <c r="EZ6" s="416"/>
      <c r="FA6" s="416"/>
      <c r="FB6" s="416"/>
      <c r="FC6" s="416"/>
      <c r="FD6" s="416"/>
      <c r="FE6" s="416"/>
      <c r="FF6" s="416"/>
      <c r="FG6" s="416"/>
      <c r="FH6" s="416"/>
      <c r="FI6" s="416"/>
      <c r="FJ6" s="416"/>
      <c r="FK6" s="416"/>
      <c r="FL6" s="416"/>
      <c r="FM6" s="416"/>
      <c r="FN6" s="416"/>
      <c r="FO6" s="416"/>
      <c r="FP6" s="416"/>
      <c r="FQ6" s="416"/>
      <c r="FR6" s="416"/>
      <c r="FS6" s="416"/>
      <c r="FT6" s="416"/>
      <c r="FU6" s="416"/>
      <c r="FV6" s="416"/>
      <c r="FW6" s="416"/>
      <c r="FX6" s="416"/>
      <c r="FY6" s="416"/>
      <c r="FZ6" s="416"/>
      <c r="GA6" s="416"/>
      <c r="GB6" s="416"/>
      <c r="GC6" s="416"/>
      <c r="GD6" s="416"/>
      <c r="GE6" s="416"/>
      <c r="GF6" s="416"/>
      <c r="GG6" s="416"/>
      <c r="GH6" s="416"/>
      <c r="GI6" s="416"/>
      <c r="GJ6" s="416"/>
      <c r="GK6" s="416"/>
      <c r="GL6" s="416"/>
      <c r="GM6" s="416"/>
      <c r="GN6" s="416"/>
      <c r="GO6" s="416"/>
      <c r="GP6" s="416"/>
      <c r="GQ6" s="416"/>
      <c r="GR6" s="416"/>
      <c r="GS6" s="416"/>
      <c r="GT6" s="416"/>
      <c r="GU6" s="416"/>
      <c r="GV6" s="416"/>
      <c r="GW6" s="416"/>
      <c r="GX6" s="416"/>
      <c r="GY6" s="416"/>
      <c r="GZ6" s="416"/>
      <c r="HA6" s="416"/>
      <c r="HB6" s="416"/>
      <c r="HC6" s="416"/>
      <c r="HD6" s="416"/>
      <c r="HE6" s="416"/>
      <c r="HF6" s="416"/>
      <c r="HG6" s="416"/>
      <c r="HH6" s="416"/>
      <c r="HI6" s="416"/>
      <c r="HJ6" s="416"/>
      <c r="HK6" s="416"/>
      <c r="HL6" s="416"/>
      <c r="HM6" s="416"/>
      <c r="HN6" s="416"/>
      <c r="HO6" s="416"/>
      <c r="HP6" s="416"/>
      <c r="HQ6" s="416"/>
      <c r="HR6" s="416"/>
      <c r="HS6" s="416"/>
      <c r="HT6" s="416"/>
      <c r="HU6" s="416"/>
      <c r="HV6" s="416"/>
      <c r="HW6" s="416"/>
      <c r="HX6" s="416"/>
      <c r="HY6" s="416"/>
      <c r="HZ6" s="416"/>
      <c r="IA6" s="416"/>
      <c r="IB6" s="416"/>
      <c r="IC6" s="416"/>
      <c r="ID6" s="416"/>
      <c r="IE6" s="416"/>
      <c r="IF6" s="416"/>
      <c r="IG6" s="416"/>
      <c r="IH6" s="416"/>
      <c r="II6" s="416"/>
      <c r="IJ6" s="416"/>
      <c r="IK6" s="416"/>
      <c r="IL6" s="416"/>
      <c r="IM6" s="416"/>
      <c r="IN6" s="416"/>
      <c r="IO6" s="416"/>
      <c r="IP6" s="416"/>
      <c r="IQ6" s="416"/>
    </row>
    <row r="7" spans="1:251" s="417" customFormat="1" x14ac:dyDescent="0.25">
      <c r="A7" s="423" t="s">
        <v>1478</v>
      </c>
      <c r="B7" s="448" t="s">
        <v>40</v>
      </c>
      <c r="C7" s="444" t="s">
        <v>40</v>
      </c>
      <c r="D7" s="448" t="s">
        <v>1480</v>
      </c>
      <c r="E7" s="448" t="s">
        <v>1201</v>
      </c>
      <c r="F7" s="439">
        <v>78.150000000000006</v>
      </c>
      <c r="G7" s="439">
        <v>15.8</v>
      </c>
      <c r="H7" s="441"/>
      <c r="I7" s="440" t="s">
        <v>1191</v>
      </c>
      <c r="J7" s="442"/>
      <c r="K7" s="441"/>
      <c r="L7" s="441"/>
      <c r="M7" s="445" t="s">
        <v>1196</v>
      </c>
      <c r="N7" s="446" t="s">
        <v>1751</v>
      </c>
      <c r="O7" s="447" t="s">
        <v>1748</v>
      </c>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416"/>
      <c r="DG7" s="416"/>
      <c r="DH7" s="416"/>
      <c r="DI7" s="416"/>
      <c r="DJ7" s="416"/>
      <c r="DK7" s="416"/>
      <c r="DL7" s="416"/>
      <c r="DM7" s="416"/>
      <c r="DN7" s="416"/>
      <c r="DO7" s="416"/>
      <c r="DP7" s="416"/>
      <c r="DQ7" s="416"/>
      <c r="DR7" s="416"/>
      <c r="DS7" s="416"/>
      <c r="DT7" s="416"/>
      <c r="DU7" s="416"/>
      <c r="DV7" s="416"/>
      <c r="DW7" s="416"/>
      <c r="DX7" s="416"/>
      <c r="DY7" s="416"/>
      <c r="DZ7" s="416"/>
      <c r="EA7" s="416"/>
      <c r="EB7" s="416"/>
      <c r="EC7" s="416"/>
      <c r="ED7" s="416"/>
      <c r="EE7" s="416"/>
      <c r="EF7" s="416"/>
      <c r="EG7" s="416"/>
      <c r="EH7" s="416"/>
      <c r="EI7" s="416"/>
      <c r="EJ7" s="416"/>
      <c r="EK7" s="416"/>
      <c r="EL7" s="416"/>
      <c r="EM7" s="416"/>
      <c r="EN7" s="416"/>
      <c r="EO7" s="416"/>
      <c r="EP7" s="416"/>
      <c r="EQ7" s="416"/>
      <c r="ER7" s="416"/>
      <c r="ES7" s="416"/>
      <c r="ET7" s="416"/>
      <c r="EU7" s="416"/>
      <c r="EV7" s="416"/>
      <c r="EW7" s="416"/>
      <c r="EX7" s="416"/>
      <c r="EY7" s="416"/>
      <c r="EZ7" s="416"/>
      <c r="FA7" s="416"/>
      <c r="FB7" s="416"/>
      <c r="FC7" s="416"/>
      <c r="FD7" s="416"/>
      <c r="FE7" s="416"/>
      <c r="FF7" s="416"/>
      <c r="FG7" s="416"/>
      <c r="FH7" s="416"/>
      <c r="FI7" s="416"/>
      <c r="FJ7" s="416"/>
      <c r="FK7" s="416"/>
      <c r="FL7" s="416"/>
      <c r="FM7" s="416"/>
      <c r="FN7" s="416"/>
      <c r="FO7" s="416"/>
      <c r="FP7" s="416"/>
      <c r="FQ7" s="416"/>
      <c r="FR7" s="416"/>
      <c r="FS7" s="416"/>
      <c r="FT7" s="416"/>
      <c r="FU7" s="416"/>
      <c r="FV7" s="416"/>
      <c r="FW7" s="416"/>
      <c r="FX7" s="416"/>
      <c r="FY7" s="416"/>
      <c r="FZ7" s="416"/>
      <c r="GA7" s="416"/>
      <c r="GB7" s="416"/>
      <c r="GC7" s="416"/>
      <c r="GD7" s="416"/>
      <c r="GE7" s="416"/>
      <c r="GF7" s="416"/>
      <c r="GG7" s="416"/>
      <c r="GH7" s="416"/>
      <c r="GI7" s="416"/>
      <c r="GJ7" s="416"/>
      <c r="GK7" s="416"/>
      <c r="GL7" s="416"/>
      <c r="GM7" s="416"/>
      <c r="GN7" s="416"/>
      <c r="GO7" s="416"/>
      <c r="GP7" s="416"/>
      <c r="GQ7" s="416"/>
      <c r="GR7" s="416"/>
      <c r="GS7" s="416"/>
      <c r="GT7" s="416"/>
      <c r="GU7" s="416"/>
      <c r="GV7" s="416"/>
      <c r="GW7" s="416"/>
      <c r="GX7" s="416"/>
      <c r="GY7" s="416"/>
      <c r="GZ7" s="416"/>
      <c r="HA7" s="416"/>
      <c r="HB7" s="416"/>
      <c r="HC7" s="416"/>
      <c r="HD7" s="416"/>
      <c r="HE7" s="416"/>
      <c r="HF7" s="416"/>
      <c r="HG7" s="416"/>
      <c r="HH7" s="416"/>
      <c r="HI7" s="416"/>
      <c r="HJ7" s="416"/>
      <c r="HK7" s="416"/>
      <c r="HL7" s="416"/>
      <c r="HM7" s="416"/>
      <c r="HN7" s="416"/>
      <c r="HO7" s="416"/>
      <c r="HP7" s="416"/>
      <c r="HQ7" s="416"/>
      <c r="HR7" s="416"/>
      <c r="HS7" s="416"/>
      <c r="HT7" s="416"/>
      <c r="HU7" s="416"/>
      <c r="HV7" s="416"/>
      <c r="HW7" s="416"/>
      <c r="HX7" s="416"/>
      <c r="HY7" s="416"/>
      <c r="HZ7" s="416"/>
      <c r="IA7" s="416"/>
      <c r="IB7" s="416"/>
      <c r="IC7" s="416"/>
      <c r="ID7" s="416"/>
      <c r="IE7" s="416"/>
      <c r="IF7" s="416"/>
      <c r="IG7" s="416"/>
      <c r="IH7" s="416"/>
      <c r="II7" s="416"/>
      <c r="IJ7" s="416"/>
      <c r="IK7" s="416"/>
      <c r="IL7" s="416"/>
      <c r="IM7" s="416"/>
      <c r="IN7" s="416"/>
      <c r="IO7" s="416"/>
      <c r="IP7" s="416"/>
      <c r="IQ7" s="416"/>
    </row>
    <row r="8" spans="1:251" s="417" customFormat="1" x14ac:dyDescent="0.25">
      <c r="A8" s="423" t="s">
        <v>1478</v>
      </c>
      <c r="B8" s="448" t="s">
        <v>40</v>
      </c>
      <c r="C8" s="444"/>
      <c r="D8" s="448" t="s">
        <v>1486</v>
      </c>
      <c r="E8" s="448" t="s">
        <v>1487</v>
      </c>
      <c r="F8" s="439">
        <v>69.400000000000006</v>
      </c>
      <c r="G8" s="439">
        <v>18.600000000000001</v>
      </c>
      <c r="H8" s="441"/>
      <c r="I8" s="440" t="s">
        <v>1191</v>
      </c>
      <c r="J8" s="442"/>
      <c r="K8" s="441"/>
      <c r="L8" s="441"/>
      <c r="M8" s="445" t="s">
        <v>1196</v>
      </c>
      <c r="N8" s="446" t="s">
        <v>1751</v>
      </c>
      <c r="O8" s="447" t="s">
        <v>1748</v>
      </c>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416"/>
      <c r="DG8" s="416"/>
      <c r="DH8" s="416"/>
      <c r="DI8" s="416"/>
      <c r="DJ8" s="416"/>
      <c r="DK8" s="416"/>
      <c r="DL8" s="416"/>
      <c r="DM8" s="416"/>
      <c r="DN8" s="416"/>
      <c r="DO8" s="416"/>
      <c r="DP8" s="416"/>
      <c r="DQ8" s="416"/>
      <c r="DR8" s="416"/>
      <c r="DS8" s="416"/>
      <c r="DT8" s="416"/>
      <c r="DU8" s="416"/>
      <c r="DV8" s="416"/>
      <c r="DW8" s="416"/>
      <c r="DX8" s="416"/>
      <c r="DY8" s="416"/>
      <c r="DZ8" s="416"/>
      <c r="EA8" s="416"/>
      <c r="EB8" s="416"/>
      <c r="EC8" s="416"/>
      <c r="ED8" s="416"/>
      <c r="EE8" s="416"/>
      <c r="EF8" s="416"/>
      <c r="EG8" s="416"/>
      <c r="EH8" s="416"/>
      <c r="EI8" s="416"/>
      <c r="EJ8" s="416"/>
      <c r="EK8" s="416"/>
      <c r="EL8" s="416"/>
      <c r="EM8" s="416"/>
      <c r="EN8" s="416"/>
      <c r="EO8" s="416"/>
      <c r="EP8" s="416"/>
      <c r="EQ8" s="416"/>
      <c r="ER8" s="416"/>
      <c r="ES8" s="416"/>
      <c r="ET8" s="416"/>
      <c r="EU8" s="416"/>
      <c r="EV8" s="416"/>
      <c r="EW8" s="416"/>
      <c r="EX8" s="416"/>
      <c r="EY8" s="416"/>
      <c r="EZ8" s="416"/>
      <c r="FA8" s="416"/>
      <c r="FB8" s="416"/>
      <c r="FC8" s="416"/>
      <c r="FD8" s="416"/>
      <c r="FE8" s="416"/>
      <c r="FF8" s="416"/>
      <c r="FG8" s="416"/>
      <c r="FH8" s="416"/>
      <c r="FI8" s="416"/>
      <c r="FJ8" s="416"/>
      <c r="FK8" s="416"/>
      <c r="FL8" s="416"/>
      <c r="FM8" s="416"/>
      <c r="FN8" s="416"/>
      <c r="FO8" s="416"/>
      <c r="FP8" s="416"/>
      <c r="FQ8" s="416"/>
      <c r="FR8" s="416"/>
      <c r="FS8" s="416"/>
      <c r="FT8" s="416"/>
      <c r="FU8" s="416"/>
      <c r="FV8" s="416"/>
      <c r="FW8" s="416"/>
      <c r="FX8" s="416"/>
      <c r="FY8" s="416"/>
      <c r="FZ8" s="416"/>
      <c r="GA8" s="416"/>
      <c r="GB8" s="416"/>
      <c r="GC8" s="416"/>
      <c r="GD8" s="416"/>
      <c r="GE8" s="416"/>
      <c r="GF8" s="416"/>
      <c r="GG8" s="416"/>
      <c r="GH8" s="416"/>
      <c r="GI8" s="416"/>
      <c r="GJ8" s="416"/>
      <c r="GK8" s="416"/>
      <c r="GL8" s="416"/>
      <c r="GM8" s="416"/>
      <c r="GN8" s="416"/>
      <c r="GO8" s="416"/>
      <c r="GP8" s="416"/>
      <c r="GQ8" s="416"/>
      <c r="GR8" s="416"/>
      <c r="GS8" s="416"/>
      <c r="GT8" s="416"/>
      <c r="GU8" s="416"/>
      <c r="GV8" s="416"/>
      <c r="GW8" s="416"/>
      <c r="GX8" s="416"/>
      <c r="GY8" s="416"/>
      <c r="GZ8" s="416"/>
      <c r="HA8" s="416"/>
      <c r="HB8" s="416"/>
      <c r="HC8" s="416"/>
      <c r="HD8" s="416"/>
      <c r="HE8" s="416"/>
      <c r="HF8" s="416"/>
      <c r="HG8" s="416"/>
      <c r="HH8" s="416"/>
      <c r="HI8" s="416"/>
      <c r="HJ8" s="416"/>
      <c r="HK8" s="416"/>
      <c r="HL8" s="416"/>
      <c r="HM8" s="416"/>
      <c r="HN8" s="416"/>
      <c r="HO8" s="416"/>
      <c r="HP8" s="416"/>
      <c r="HQ8" s="416"/>
      <c r="HR8" s="416"/>
      <c r="HS8" s="416"/>
      <c r="HT8" s="416"/>
      <c r="HU8" s="416"/>
      <c r="HV8" s="416"/>
      <c r="HW8" s="416"/>
      <c r="HX8" s="416"/>
      <c r="HY8" s="416"/>
      <c r="HZ8" s="416"/>
      <c r="IA8" s="416"/>
      <c r="IB8" s="416"/>
      <c r="IC8" s="416"/>
      <c r="ID8" s="416"/>
      <c r="IE8" s="416"/>
      <c r="IF8" s="416"/>
      <c r="IG8" s="416"/>
      <c r="IH8" s="416"/>
      <c r="II8" s="416"/>
      <c r="IJ8" s="416"/>
      <c r="IK8" s="416"/>
      <c r="IL8" s="416"/>
      <c r="IM8" s="416"/>
      <c r="IN8" s="416"/>
      <c r="IO8" s="416"/>
      <c r="IP8" s="416"/>
      <c r="IQ8" s="416"/>
    </row>
    <row r="9" spans="1:251" s="417" customFormat="1" x14ac:dyDescent="0.25">
      <c r="A9" s="423" t="s">
        <v>1496</v>
      </c>
      <c r="B9" s="448" t="s">
        <v>40</v>
      </c>
      <c r="C9" s="444"/>
      <c r="D9" s="448" t="s">
        <v>609</v>
      </c>
      <c r="E9" s="448" t="s">
        <v>92</v>
      </c>
      <c r="F9" s="439">
        <v>48.5</v>
      </c>
      <c r="G9" s="439">
        <v>135.1</v>
      </c>
      <c r="H9" s="440"/>
      <c r="I9" s="441" t="s">
        <v>1191</v>
      </c>
      <c r="J9" s="442"/>
      <c r="K9" s="441"/>
      <c r="L9" s="441"/>
      <c r="M9" s="445" t="s">
        <v>1196</v>
      </c>
      <c r="N9" s="446" t="s">
        <v>1751</v>
      </c>
      <c r="O9" s="447" t="s">
        <v>1748</v>
      </c>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6"/>
      <c r="DI9" s="416"/>
      <c r="DJ9" s="416"/>
      <c r="DK9" s="416"/>
      <c r="DL9" s="416"/>
      <c r="DM9" s="416"/>
      <c r="DN9" s="416"/>
      <c r="DO9" s="416"/>
      <c r="DP9" s="416"/>
      <c r="DQ9" s="416"/>
      <c r="DR9" s="416"/>
      <c r="DS9" s="416"/>
      <c r="DT9" s="416"/>
      <c r="DU9" s="416"/>
      <c r="DV9" s="416"/>
      <c r="DW9" s="416"/>
      <c r="DX9" s="416"/>
      <c r="DY9" s="416"/>
      <c r="DZ9" s="416"/>
      <c r="EA9" s="416"/>
      <c r="EB9" s="416"/>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6"/>
      <c r="FY9" s="416"/>
      <c r="FZ9" s="416"/>
      <c r="GA9" s="416"/>
      <c r="GB9" s="416"/>
      <c r="GC9" s="416"/>
      <c r="GD9" s="416"/>
      <c r="GE9" s="416"/>
      <c r="GF9" s="416"/>
      <c r="GG9" s="416"/>
      <c r="GH9" s="416"/>
      <c r="GI9" s="416"/>
      <c r="GJ9" s="416"/>
      <c r="GK9" s="416"/>
      <c r="GL9" s="416"/>
      <c r="GM9" s="416"/>
      <c r="GN9" s="416"/>
      <c r="GO9" s="416"/>
      <c r="GP9" s="416"/>
      <c r="GQ9" s="416"/>
      <c r="GR9" s="416"/>
      <c r="GS9" s="416"/>
      <c r="GT9" s="416"/>
      <c r="GU9" s="416"/>
      <c r="GV9" s="416"/>
      <c r="GW9" s="416"/>
      <c r="GX9" s="416"/>
      <c r="GY9" s="416"/>
      <c r="GZ9" s="416"/>
      <c r="HA9" s="416"/>
      <c r="HB9" s="416"/>
      <c r="HC9" s="416"/>
      <c r="HD9" s="416"/>
      <c r="HE9" s="416"/>
      <c r="HF9" s="416"/>
      <c r="HG9" s="416"/>
      <c r="HH9" s="416"/>
      <c r="HI9" s="416"/>
      <c r="HJ9" s="416"/>
      <c r="HK9" s="416"/>
      <c r="HL9" s="416"/>
      <c r="HM9" s="416"/>
      <c r="HN9" s="416"/>
      <c r="HO9" s="416"/>
      <c r="HP9" s="416"/>
      <c r="HQ9" s="416"/>
      <c r="HR9" s="416"/>
      <c r="HS9" s="416"/>
      <c r="HT9" s="416"/>
      <c r="HU9" s="416"/>
      <c r="HV9" s="416"/>
      <c r="HW9" s="416"/>
      <c r="HX9" s="416"/>
      <c r="HY9" s="416"/>
      <c r="HZ9" s="416"/>
      <c r="IA9" s="416"/>
      <c r="IB9" s="416"/>
      <c r="IC9" s="416"/>
      <c r="ID9" s="416"/>
      <c r="IE9" s="416"/>
      <c r="IF9" s="416"/>
      <c r="IG9" s="416"/>
      <c r="IH9" s="416"/>
      <c r="II9" s="416"/>
      <c r="IJ9" s="416"/>
      <c r="IK9" s="416"/>
      <c r="IL9" s="416"/>
      <c r="IM9" s="416"/>
      <c r="IN9" s="416"/>
      <c r="IO9" s="416"/>
      <c r="IP9" s="416"/>
      <c r="IQ9" s="416"/>
    </row>
    <row r="10" spans="1:251" s="417" customFormat="1" x14ac:dyDescent="0.25">
      <c r="A10" s="423" t="s">
        <v>154</v>
      </c>
      <c r="B10" s="448" t="s">
        <v>40</v>
      </c>
      <c r="C10" s="444" t="s">
        <v>40</v>
      </c>
      <c r="D10" s="448" t="s">
        <v>879</v>
      </c>
      <c r="E10" s="448" t="s">
        <v>1575</v>
      </c>
      <c r="F10" s="439">
        <v>27.75</v>
      </c>
      <c r="G10" s="439">
        <v>-15.567</v>
      </c>
      <c r="H10" s="440"/>
      <c r="I10" s="441" t="s">
        <v>1191</v>
      </c>
      <c r="J10" s="442"/>
      <c r="K10" s="441"/>
      <c r="L10" s="441"/>
      <c r="M10" s="445" t="s">
        <v>1196</v>
      </c>
      <c r="N10" s="446" t="s">
        <v>1751</v>
      </c>
      <c r="O10" s="447" t="s">
        <v>1748</v>
      </c>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416"/>
      <c r="DG10" s="416"/>
      <c r="DH10" s="416"/>
      <c r="DI10" s="416"/>
      <c r="DJ10" s="416"/>
      <c r="DK10" s="416"/>
      <c r="DL10" s="416"/>
      <c r="DM10" s="416"/>
      <c r="DN10" s="416"/>
      <c r="DO10" s="416"/>
      <c r="DP10" s="416"/>
      <c r="DQ10" s="416"/>
      <c r="DR10" s="416"/>
      <c r="DS10" s="416"/>
      <c r="DT10" s="416"/>
      <c r="DU10" s="416"/>
      <c r="DV10" s="416"/>
      <c r="DW10" s="416"/>
      <c r="DX10" s="416"/>
      <c r="DY10" s="416"/>
      <c r="DZ10" s="416"/>
      <c r="EA10" s="416"/>
      <c r="EB10" s="416"/>
      <c r="EC10" s="416"/>
      <c r="ED10" s="416"/>
      <c r="EE10" s="416"/>
      <c r="EF10" s="416"/>
      <c r="EG10" s="416"/>
      <c r="EH10" s="416"/>
      <c r="EI10" s="416"/>
      <c r="EJ10" s="416"/>
      <c r="EK10" s="416"/>
      <c r="EL10" s="416"/>
      <c r="EM10" s="416"/>
      <c r="EN10" s="416"/>
      <c r="EO10" s="416"/>
      <c r="EP10" s="416"/>
      <c r="EQ10" s="416"/>
      <c r="ER10" s="416"/>
      <c r="ES10" s="416"/>
      <c r="ET10" s="416"/>
      <c r="EU10" s="416"/>
      <c r="EV10" s="416"/>
      <c r="EW10" s="416"/>
      <c r="EX10" s="416"/>
      <c r="EY10" s="416"/>
      <c r="EZ10" s="416"/>
      <c r="FA10" s="416"/>
      <c r="FB10" s="416"/>
      <c r="FC10" s="416"/>
      <c r="FD10" s="416"/>
      <c r="FE10" s="416"/>
      <c r="FF10" s="416"/>
      <c r="FG10" s="416"/>
      <c r="FH10" s="416"/>
      <c r="FI10" s="416"/>
      <c r="FJ10" s="416"/>
      <c r="FK10" s="416"/>
      <c r="FL10" s="416"/>
      <c r="FM10" s="416"/>
      <c r="FN10" s="416"/>
      <c r="FO10" s="416"/>
      <c r="FP10" s="416"/>
      <c r="FQ10" s="416"/>
      <c r="FR10" s="416"/>
      <c r="FS10" s="416"/>
      <c r="FT10" s="416"/>
      <c r="FU10" s="416"/>
      <c r="FV10" s="416"/>
      <c r="FW10" s="416"/>
      <c r="FX10" s="416"/>
      <c r="FY10" s="416"/>
      <c r="FZ10" s="416"/>
      <c r="GA10" s="416"/>
      <c r="GB10" s="416"/>
      <c r="GC10" s="416"/>
      <c r="GD10" s="416"/>
      <c r="GE10" s="416"/>
      <c r="GF10" s="416"/>
      <c r="GG10" s="416"/>
      <c r="GH10" s="416"/>
      <c r="GI10" s="416"/>
      <c r="GJ10" s="416"/>
      <c r="GK10" s="416"/>
      <c r="GL10" s="416"/>
      <c r="GM10" s="416"/>
      <c r="GN10" s="416"/>
      <c r="GO10" s="416"/>
      <c r="GP10" s="416"/>
      <c r="GQ10" s="416"/>
      <c r="GR10" s="416"/>
      <c r="GS10" s="416"/>
      <c r="GT10" s="416"/>
      <c r="GU10" s="416"/>
      <c r="GV10" s="416"/>
      <c r="GW10" s="416"/>
      <c r="GX10" s="416"/>
      <c r="GY10" s="416"/>
      <c r="GZ10" s="416"/>
      <c r="HA10" s="416"/>
      <c r="HB10" s="416"/>
      <c r="HC10" s="416"/>
      <c r="HD10" s="416"/>
      <c r="HE10" s="416"/>
      <c r="HF10" s="416"/>
      <c r="HG10" s="416"/>
      <c r="HH10" s="416"/>
      <c r="HI10" s="416"/>
      <c r="HJ10" s="416"/>
      <c r="HK10" s="416"/>
      <c r="HL10" s="416"/>
      <c r="HM10" s="416"/>
      <c r="HN10" s="416"/>
      <c r="HO10" s="416"/>
      <c r="HP10" s="416"/>
      <c r="HQ10" s="416"/>
      <c r="HR10" s="416"/>
      <c r="HS10" s="416"/>
      <c r="HT10" s="416"/>
      <c r="HU10" s="416"/>
      <c r="HV10" s="416"/>
      <c r="HW10" s="416"/>
      <c r="HX10" s="416"/>
      <c r="HY10" s="416"/>
      <c r="HZ10" s="416"/>
      <c r="IA10" s="416"/>
      <c r="IB10" s="416"/>
      <c r="IC10" s="416"/>
      <c r="ID10" s="416"/>
      <c r="IE10" s="416"/>
      <c r="IF10" s="416"/>
      <c r="IG10" s="416"/>
      <c r="IH10" s="416"/>
      <c r="II10" s="416"/>
      <c r="IJ10" s="416"/>
      <c r="IK10" s="416"/>
      <c r="IL10" s="416"/>
      <c r="IM10" s="416"/>
      <c r="IN10" s="416"/>
      <c r="IO10" s="416"/>
      <c r="IP10" s="416"/>
      <c r="IQ10" s="416"/>
    </row>
    <row r="11" spans="1:251" s="417" customFormat="1" x14ac:dyDescent="0.25">
      <c r="A11" s="423" t="s">
        <v>1585</v>
      </c>
      <c r="B11" s="448" t="s">
        <v>40</v>
      </c>
      <c r="C11" s="444" t="s">
        <v>1591</v>
      </c>
      <c r="D11" s="448" t="s">
        <v>1588</v>
      </c>
      <c r="E11" s="448" t="s">
        <v>1590</v>
      </c>
      <c r="F11" s="439">
        <v>67.849999999999994</v>
      </c>
      <c r="G11" s="439">
        <v>21.216999999999999</v>
      </c>
      <c r="H11" s="440"/>
      <c r="I11" s="441" t="s">
        <v>1191</v>
      </c>
      <c r="J11" s="442"/>
      <c r="K11" s="441"/>
      <c r="L11" s="441"/>
      <c r="M11" s="445" t="s">
        <v>1196</v>
      </c>
      <c r="N11" s="446" t="s">
        <v>1751</v>
      </c>
      <c r="O11" s="447" t="s">
        <v>1748</v>
      </c>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c r="CM11" s="416"/>
      <c r="CN11" s="416"/>
      <c r="CO11" s="416"/>
      <c r="CP11" s="416"/>
      <c r="CQ11" s="416"/>
      <c r="CR11" s="416"/>
      <c r="CS11" s="416"/>
      <c r="CT11" s="416"/>
      <c r="CU11" s="416"/>
      <c r="CV11" s="416"/>
      <c r="CW11" s="416"/>
      <c r="CX11" s="416"/>
      <c r="CY11" s="416"/>
      <c r="CZ11" s="416"/>
      <c r="DA11" s="416"/>
      <c r="DB11" s="416"/>
      <c r="DC11" s="416"/>
      <c r="DD11" s="416"/>
      <c r="DE11" s="416"/>
      <c r="DF11" s="416"/>
      <c r="DG11" s="416"/>
      <c r="DH11" s="416"/>
      <c r="DI11" s="416"/>
      <c r="DJ11" s="416"/>
      <c r="DK11" s="416"/>
      <c r="DL11" s="416"/>
      <c r="DM11" s="416"/>
      <c r="DN11" s="416"/>
      <c r="DO11" s="416"/>
      <c r="DP11" s="416"/>
      <c r="DQ11" s="416"/>
      <c r="DR11" s="416"/>
      <c r="DS11" s="416"/>
      <c r="DT11" s="416"/>
      <c r="DU11" s="416"/>
      <c r="DV11" s="416"/>
      <c r="DW11" s="416"/>
      <c r="DX11" s="416"/>
      <c r="DY11" s="416"/>
      <c r="DZ11" s="416"/>
      <c r="EA11" s="416"/>
      <c r="EB11" s="416"/>
      <c r="EC11" s="416"/>
      <c r="ED11" s="416"/>
      <c r="EE11" s="416"/>
      <c r="EF11" s="416"/>
      <c r="EG11" s="416"/>
      <c r="EH11" s="416"/>
      <c r="EI11" s="416"/>
      <c r="EJ11" s="416"/>
      <c r="EK11" s="416"/>
      <c r="EL11" s="416"/>
      <c r="EM11" s="416"/>
      <c r="EN11" s="416"/>
      <c r="EO11" s="416"/>
      <c r="EP11" s="416"/>
      <c r="EQ11" s="416"/>
      <c r="ER11" s="416"/>
      <c r="ES11" s="416"/>
      <c r="ET11" s="416"/>
      <c r="EU11" s="416"/>
      <c r="EV11" s="416"/>
      <c r="EW11" s="416"/>
      <c r="EX11" s="416"/>
      <c r="EY11" s="416"/>
      <c r="EZ11" s="416"/>
      <c r="FA11" s="416"/>
      <c r="FB11" s="416"/>
      <c r="FC11" s="416"/>
      <c r="FD11" s="416"/>
      <c r="FE11" s="416"/>
      <c r="FF11" s="416"/>
      <c r="FG11" s="416"/>
      <c r="FH11" s="416"/>
      <c r="FI11" s="416"/>
      <c r="FJ11" s="416"/>
      <c r="FK11" s="416"/>
      <c r="FL11" s="416"/>
      <c r="FM11" s="416"/>
      <c r="FN11" s="416"/>
      <c r="FO11" s="416"/>
      <c r="FP11" s="416"/>
      <c r="FQ11" s="416"/>
      <c r="FR11" s="416"/>
      <c r="FS11" s="416"/>
      <c r="FT11" s="416"/>
      <c r="FU11" s="416"/>
      <c r="FV11" s="416"/>
      <c r="FW11" s="416"/>
      <c r="FX11" s="416"/>
      <c r="FY11" s="416"/>
      <c r="FZ11" s="416"/>
      <c r="GA11" s="416"/>
      <c r="GB11" s="416"/>
      <c r="GC11" s="416"/>
      <c r="GD11" s="416"/>
      <c r="GE11" s="416"/>
      <c r="GF11" s="416"/>
      <c r="GG11" s="416"/>
      <c r="GH11" s="416"/>
      <c r="GI11" s="416"/>
      <c r="GJ11" s="416"/>
      <c r="GK11" s="416"/>
      <c r="GL11" s="416"/>
      <c r="GM11" s="416"/>
      <c r="GN11" s="416"/>
      <c r="GO11" s="416"/>
      <c r="GP11" s="416"/>
      <c r="GQ11" s="416"/>
      <c r="GR11" s="416"/>
      <c r="GS11" s="416"/>
      <c r="GT11" s="416"/>
      <c r="GU11" s="416"/>
      <c r="GV11" s="416"/>
      <c r="GW11" s="416"/>
      <c r="GX11" s="416"/>
      <c r="GY11" s="416"/>
      <c r="GZ11" s="416"/>
      <c r="HA11" s="416"/>
      <c r="HB11" s="416"/>
      <c r="HC11" s="416"/>
      <c r="HD11" s="416"/>
      <c r="HE11" s="416"/>
      <c r="HF11" s="416"/>
      <c r="HG11" s="416"/>
      <c r="HH11" s="416"/>
      <c r="HI11" s="416"/>
      <c r="HJ11" s="416"/>
      <c r="HK11" s="416"/>
      <c r="HL11" s="416"/>
      <c r="HM11" s="416"/>
      <c r="HN11" s="416"/>
      <c r="HO11" s="416"/>
      <c r="HP11" s="416"/>
      <c r="HQ11" s="416"/>
      <c r="HR11" s="416"/>
      <c r="HS11" s="416"/>
      <c r="HT11" s="416"/>
      <c r="HU11" s="416"/>
      <c r="HV11" s="416"/>
      <c r="HW11" s="416"/>
      <c r="HX11" s="416"/>
      <c r="HY11" s="416"/>
      <c r="HZ11" s="416"/>
      <c r="IA11" s="416"/>
      <c r="IB11" s="416"/>
      <c r="IC11" s="416"/>
      <c r="ID11" s="416"/>
      <c r="IE11" s="416"/>
      <c r="IF11" s="416"/>
      <c r="IG11" s="416"/>
      <c r="IH11" s="416"/>
      <c r="II11" s="416"/>
      <c r="IJ11" s="416"/>
      <c r="IK11" s="416"/>
      <c r="IL11" s="416"/>
      <c r="IM11" s="416"/>
      <c r="IN11" s="416"/>
      <c r="IO11" s="416"/>
      <c r="IP11" s="416"/>
      <c r="IQ11" s="416"/>
    </row>
    <row r="12" spans="1:251" s="417" customFormat="1" x14ac:dyDescent="0.25">
      <c r="A12" s="423" t="s">
        <v>1603</v>
      </c>
      <c r="B12" s="448" t="s">
        <v>40</v>
      </c>
      <c r="C12" s="444" t="s">
        <v>1605</v>
      </c>
      <c r="D12" s="448" t="s">
        <v>531</v>
      </c>
      <c r="E12" s="448" t="s">
        <v>1604</v>
      </c>
      <c r="F12" s="439">
        <v>13.73</v>
      </c>
      <c r="G12" s="439">
        <v>100.79</v>
      </c>
      <c r="H12" s="440"/>
      <c r="I12" s="441" t="s">
        <v>1191</v>
      </c>
      <c r="J12" s="442"/>
      <c r="K12" s="441"/>
      <c r="L12" s="441"/>
      <c r="M12" s="445" t="s">
        <v>1196</v>
      </c>
      <c r="N12" s="446" t="s">
        <v>1751</v>
      </c>
      <c r="O12" s="447" t="s">
        <v>1748</v>
      </c>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c r="CM12" s="416"/>
      <c r="CN12" s="416"/>
      <c r="CO12" s="416"/>
      <c r="CP12" s="416"/>
      <c r="CQ12" s="416"/>
      <c r="CR12" s="416"/>
      <c r="CS12" s="416"/>
      <c r="CT12" s="416"/>
      <c r="CU12" s="416"/>
      <c r="CV12" s="416"/>
      <c r="CW12" s="416"/>
      <c r="CX12" s="416"/>
      <c r="CY12" s="416"/>
      <c r="CZ12" s="416"/>
      <c r="DA12" s="416"/>
      <c r="DB12" s="416"/>
      <c r="DC12" s="416"/>
      <c r="DD12" s="416"/>
      <c r="DE12" s="416"/>
      <c r="DF12" s="416"/>
      <c r="DG12" s="416"/>
      <c r="DH12" s="416"/>
      <c r="DI12" s="416"/>
      <c r="DJ12" s="416"/>
      <c r="DK12" s="416"/>
      <c r="DL12" s="416"/>
      <c r="DM12" s="416"/>
      <c r="DN12" s="416"/>
      <c r="DO12" s="416"/>
      <c r="DP12" s="416"/>
      <c r="DQ12" s="416"/>
      <c r="DR12" s="416"/>
      <c r="DS12" s="416"/>
      <c r="DT12" s="416"/>
      <c r="DU12" s="416"/>
      <c r="DV12" s="416"/>
      <c r="DW12" s="416"/>
      <c r="DX12" s="416"/>
      <c r="DY12" s="416"/>
      <c r="DZ12" s="416"/>
      <c r="EA12" s="416"/>
      <c r="EB12" s="416"/>
      <c r="EC12" s="416"/>
      <c r="ED12" s="416"/>
      <c r="EE12" s="416"/>
      <c r="EF12" s="416"/>
      <c r="EG12" s="416"/>
      <c r="EH12" s="416"/>
      <c r="EI12" s="416"/>
      <c r="EJ12" s="416"/>
      <c r="EK12" s="416"/>
      <c r="EL12" s="416"/>
      <c r="EM12" s="416"/>
      <c r="EN12" s="416"/>
      <c r="EO12" s="416"/>
      <c r="EP12" s="416"/>
      <c r="EQ12" s="416"/>
      <c r="ER12" s="416"/>
      <c r="ES12" s="416"/>
      <c r="ET12" s="416"/>
      <c r="EU12" s="416"/>
      <c r="EV12" s="416"/>
      <c r="EW12" s="416"/>
      <c r="EX12" s="416"/>
      <c r="EY12" s="416"/>
      <c r="EZ12" s="416"/>
      <c r="FA12" s="416"/>
      <c r="FB12" s="416"/>
      <c r="FC12" s="416"/>
      <c r="FD12" s="416"/>
      <c r="FE12" s="416"/>
      <c r="FF12" s="416"/>
      <c r="FG12" s="416"/>
      <c r="FH12" s="416"/>
      <c r="FI12" s="416"/>
      <c r="FJ12" s="416"/>
      <c r="FK12" s="416"/>
      <c r="FL12" s="416"/>
      <c r="FM12" s="416"/>
      <c r="FN12" s="416"/>
      <c r="FO12" s="416"/>
      <c r="FP12" s="416"/>
      <c r="FQ12" s="416"/>
      <c r="FR12" s="416"/>
      <c r="FS12" s="416"/>
      <c r="FT12" s="416"/>
      <c r="FU12" s="416"/>
      <c r="FV12" s="416"/>
      <c r="FW12" s="416"/>
      <c r="FX12" s="416"/>
      <c r="FY12" s="416"/>
      <c r="FZ12" s="416"/>
      <c r="GA12" s="416"/>
      <c r="GB12" s="416"/>
      <c r="GC12" s="416"/>
      <c r="GD12" s="416"/>
      <c r="GE12" s="416"/>
      <c r="GF12" s="416"/>
      <c r="GG12" s="416"/>
      <c r="GH12" s="416"/>
      <c r="GI12" s="416"/>
      <c r="GJ12" s="416"/>
      <c r="GK12" s="416"/>
      <c r="GL12" s="416"/>
      <c r="GM12" s="416"/>
      <c r="GN12" s="416"/>
      <c r="GO12" s="416"/>
      <c r="GP12" s="416"/>
      <c r="GQ12" s="416"/>
      <c r="GR12" s="416"/>
      <c r="GS12" s="416"/>
      <c r="GT12" s="416"/>
      <c r="GU12" s="416"/>
      <c r="GV12" s="416"/>
      <c r="GW12" s="416"/>
      <c r="GX12" s="416"/>
      <c r="GY12" s="416"/>
      <c r="GZ12" s="416"/>
      <c r="HA12" s="416"/>
      <c r="HB12" s="416"/>
      <c r="HC12" s="416"/>
      <c r="HD12" s="416"/>
      <c r="HE12" s="416"/>
      <c r="HF12" s="416"/>
      <c r="HG12" s="416"/>
      <c r="HH12" s="416"/>
      <c r="HI12" s="416"/>
      <c r="HJ12" s="416"/>
      <c r="HK12" s="416"/>
      <c r="HL12" s="416"/>
      <c r="HM12" s="416"/>
      <c r="HN12" s="416"/>
      <c r="HO12" s="416"/>
      <c r="HP12" s="416"/>
      <c r="HQ12" s="416"/>
      <c r="HR12" s="416"/>
      <c r="HS12" s="416"/>
      <c r="HT12" s="416"/>
      <c r="HU12" s="416"/>
      <c r="HV12" s="416"/>
      <c r="HW12" s="416"/>
      <c r="HX12" s="416"/>
      <c r="HY12" s="416"/>
      <c r="HZ12" s="416"/>
      <c r="IA12" s="416"/>
      <c r="IB12" s="416"/>
      <c r="IC12" s="416"/>
      <c r="ID12" s="416"/>
      <c r="IE12" s="416"/>
      <c r="IF12" s="416"/>
      <c r="IG12" s="416"/>
      <c r="IH12" s="416"/>
      <c r="II12" s="416"/>
      <c r="IJ12" s="416"/>
      <c r="IK12" s="416"/>
      <c r="IL12" s="416"/>
      <c r="IM12" s="416"/>
      <c r="IN12" s="416"/>
      <c r="IO12" s="416"/>
      <c r="IP12" s="416"/>
      <c r="IQ12" s="416"/>
    </row>
    <row r="13" spans="1:251" s="417" customFormat="1" x14ac:dyDescent="0.25">
      <c r="A13" s="423" t="s">
        <v>219</v>
      </c>
      <c r="B13" s="448" t="s">
        <v>40</v>
      </c>
      <c r="C13" s="444" t="s">
        <v>40</v>
      </c>
      <c r="D13" s="448" t="s">
        <v>1640</v>
      </c>
      <c r="E13" s="452" t="s">
        <v>1641</v>
      </c>
      <c r="F13" s="439">
        <v>64.837999999999994</v>
      </c>
      <c r="G13" s="439">
        <v>-147.71600000000001</v>
      </c>
      <c r="H13" s="441"/>
      <c r="I13" s="440" t="s">
        <v>1191</v>
      </c>
      <c r="J13" s="442"/>
      <c r="K13" s="441"/>
      <c r="L13" s="441"/>
      <c r="M13" s="445" t="s">
        <v>1196</v>
      </c>
      <c r="N13" s="446" t="s">
        <v>1751</v>
      </c>
      <c r="O13" s="447" t="s">
        <v>1748</v>
      </c>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416"/>
      <c r="CU13" s="416"/>
      <c r="CV13" s="416"/>
      <c r="CW13" s="416"/>
      <c r="CX13" s="416"/>
      <c r="CY13" s="416"/>
      <c r="CZ13" s="416"/>
      <c r="DA13" s="416"/>
      <c r="DB13" s="416"/>
      <c r="DC13" s="416"/>
      <c r="DD13" s="416"/>
      <c r="DE13" s="416"/>
      <c r="DF13" s="416"/>
      <c r="DG13" s="416"/>
      <c r="DH13" s="416"/>
      <c r="DI13" s="416"/>
      <c r="DJ13" s="416"/>
      <c r="DK13" s="416"/>
      <c r="DL13" s="416"/>
      <c r="DM13" s="416"/>
      <c r="DN13" s="416"/>
      <c r="DO13" s="416"/>
      <c r="DP13" s="416"/>
      <c r="DQ13" s="416"/>
      <c r="DR13" s="416"/>
      <c r="DS13" s="416"/>
      <c r="DT13" s="416"/>
      <c r="DU13" s="416"/>
      <c r="DV13" s="416"/>
      <c r="DW13" s="416"/>
      <c r="DX13" s="416"/>
      <c r="DY13" s="416"/>
      <c r="DZ13" s="416"/>
      <c r="EA13" s="416"/>
      <c r="EB13" s="416"/>
      <c r="EC13" s="416"/>
      <c r="ED13" s="416"/>
      <c r="EE13" s="416"/>
      <c r="EF13" s="416"/>
      <c r="EG13" s="416"/>
      <c r="EH13" s="416"/>
      <c r="EI13" s="416"/>
      <c r="EJ13" s="416"/>
      <c r="EK13" s="416"/>
      <c r="EL13" s="416"/>
      <c r="EM13" s="416"/>
      <c r="EN13" s="416"/>
      <c r="EO13" s="416"/>
      <c r="EP13" s="416"/>
      <c r="EQ13" s="416"/>
      <c r="ER13" s="416"/>
      <c r="ES13" s="416"/>
      <c r="ET13" s="416"/>
      <c r="EU13" s="416"/>
      <c r="EV13" s="416"/>
      <c r="EW13" s="416"/>
      <c r="EX13" s="416"/>
      <c r="EY13" s="416"/>
      <c r="EZ13" s="416"/>
      <c r="FA13" s="416"/>
      <c r="FB13" s="416"/>
      <c r="FC13" s="416"/>
      <c r="FD13" s="416"/>
      <c r="FE13" s="416"/>
      <c r="FF13" s="416"/>
      <c r="FG13" s="416"/>
      <c r="FH13" s="416"/>
      <c r="FI13" s="416"/>
      <c r="FJ13" s="416"/>
      <c r="FK13" s="416"/>
      <c r="FL13" s="416"/>
      <c r="FM13" s="416"/>
      <c r="FN13" s="416"/>
      <c r="FO13" s="416"/>
      <c r="FP13" s="416"/>
      <c r="FQ13" s="416"/>
      <c r="FR13" s="416"/>
      <c r="FS13" s="416"/>
      <c r="FT13" s="416"/>
      <c r="FU13" s="416"/>
      <c r="FV13" s="416"/>
      <c r="FW13" s="416"/>
      <c r="FX13" s="416"/>
      <c r="FY13" s="416"/>
      <c r="FZ13" s="416"/>
      <c r="GA13" s="416"/>
      <c r="GB13" s="416"/>
      <c r="GC13" s="416"/>
      <c r="GD13" s="416"/>
      <c r="GE13" s="416"/>
      <c r="GF13" s="416"/>
      <c r="GG13" s="416"/>
      <c r="GH13" s="416"/>
      <c r="GI13" s="416"/>
      <c r="GJ13" s="416"/>
      <c r="GK13" s="416"/>
      <c r="GL13" s="416"/>
      <c r="GM13" s="416"/>
      <c r="GN13" s="416"/>
      <c r="GO13" s="416"/>
      <c r="GP13" s="416"/>
      <c r="GQ13" s="416"/>
      <c r="GR13" s="416"/>
      <c r="GS13" s="416"/>
      <c r="GT13" s="416"/>
      <c r="GU13" s="416"/>
      <c r="GV13" s="416"/>
      <c r="GW13" s="416"/>
      <c r="GX13" s="416"/>
      <c r="GY13" s="416"/>
      <c r="GZ13" s="416"/>
      <c r="HA13" s="416"/>
      <c r="HB13" s="416"/>
      <c r="HC13" s="416"/>
      <c r="HD13" s="416"/>
      <c r="HE13" s="416"/>
      <c r="HF13" s="416"/>
      <c r="HG13" s="416"/>
      <c r="HH13" s="416"/>
      <c r="HI13" s="416"/>
      <c r="HJ13" s="416"/>
      <c r="HK13" s="416"/>
      <c r="HL13" s="416"/>
      <c r="HM13" s="416"/>
      <c r="HN13" s="416"/>
      <c r="HO13" s="416"/>
      <c r="HP13" s="416"/>
      <c r="HQ13" s="416"/>
      <c r="HR13" s="416"/>
      <c r="HS13" s="416"/>
      <c r="HT13" s="416"/>
      <c r="HU13" s="416"/>
      <c r="HV13" s="416"/>
      <c r="HW13" s="416"/>
      <c r="HX13" s="416"/>
      <c r="HY13" s="416"/>
      <c r="HZ13" s="416"/>
      <c r="IA13" s="416"/>
      <c r="IB13" s="416"/>
      <c r="IC13" s="416"/>
      <c r="ID13" s="416"/>
      <c r="IE13" s="416"/>
      <c r="IF13" s="416"/>
      <c r="IG13" s="416"/>
      <c r="IH13" s="416"/>
      <c r="II13" s="416"/>
      <c r="IJ13" s="416"/>
      <c r="IK13" s="416"/>
      <c r="IL13" s="416"/>
      <c r="IM13" s="416"/>
      <c r="IN13" s="416"/>
      <c r="IO13" s="416"/>
      <c r="IP13" s="416"/>
      <c r="IQ13" s="416"/>
    </row>
    <row r="14" spans="1:251" s="417" customFormat="1" ht="30" x14ac:dyDescent="0.25">
      <c r="A14" s="511" t="s">
        <v>219</v>
      </c>
      <c r="B14" s="377" t="s">
        <v>1637</v>
      </c>
      <c r="C14" s="381" t="s">
        <v>1638</v>
      </c>
      <c r="D14" s="377" t="s">
        <v>1635</v>
      </c>
      <c r="E14" s="392" t="s">
        <v>1636</v>
      </c>
      <c r="F14" s="378">
        <v>64.859899999999996</v>
      </c>
      <c r="G14" s="378">
        <v>-147.47300000000001</v>
      </c>
      <c r="H14" s="371" t="s">
        <v>1191</v>
      </c>
      <c r="I14" s="374"/>
      <c r="J14" s="379"/>
      <c r="K14" s="374"/>
      <c r="L14" s="374"/>
      <c r="M14" s="427" t="s">
        <v>1639</v>
      </c>
      <c r="N14" s="431"/>
      <c r="O14" s="435" t="s">
        <v>1746</v>
      </c>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416"/>
      <c r="DG14" s="416"/>
      <c r="DH14" s="416"/>
      <c r="DI14" s="416"/>
      <c r="DJ14" s="416"/>
      <c r="DK14" s="416"/>
      <c r="DL14" s="416"/>
      <c r="DM14" s="416"/>
      <c r="DN14" s="416"/>
      <c r="DO14" s="416"/>
      <c r="DP14" s="416"/>
      <c r="DQ14" s="416"/>
      <c r="DR14" s="416"/>
      <c r="DS14" s="416"/>
      <c r="DT14" s="416"/>
      <c r="DU14" s="416"/>
      <c r="DV14" s="416"/>
      <c r="DW14" s="416"/>
      <c r="DX14" s="416"/>
      <c r="DY14" s="416"/>
      <c r="DZ14" s="416"/>
      <c r="EA14" s="416"/>
      <c r="EB14" s="416"/>
      <c r="EC14" s="416"/>
      <c r="ED14" s="416"/>
      <c r="EE14" s="416"/>
      <c r="EF14" s="416"/>
      <c r="EG14" s="416"/>
      <c r="EH14" s="416"/>
      <c r="EI14" s="416"/>
      <c r="EJ14" s="416"/>
      <c r="EK14" s="416"/>
      <c r="EL14" s="416"/>
      <c r="EM14" s="416"/>
      <c r="EN14" s="416"/>
      <c r="EO14" s="416"/>
      <c r="EP14" s="416"/>
      <c r="EQ14" s="416"/>
      <c r="ER14" s="416"/>
      <c r="ES14" s="416"/>
      <c r="ET14" s="416"/>
      <c r="EU14" s="416"/>
      <c r="EV14" s="416"/>
      <c r="EW14" s="416"/>
      <c r="EX14" s="416"/>
      <c r="EY14" s="416"/>
      <c r="EZ14" s="416"/>
      <c r="FA14" s="416"/>
      <c r="FB14" s="416"/>
      <c r="FC14" s="416"/>
      <c r="FD14" s="416"/>
      <c r="FE14" s="416"/>
      <c r="FF14" s="416"/>
      <c r="FG14" s="416"/>
      <c r="FH14" s="416"/>
      <c r="FI14" s="416"/>
      <c r="FJ14" s="416"/>
      <c r="FK14" s="416"/>
      <c r="FL14" s="416"/>
      <c r="FM14" s="416"/>
      <c r="FN14" s="416"/>
      <c r="FO14" s="416"/>
      <c r="FP14" s="416"/>
      <c r="FQ14" s="416"/>
      <c r="FR14" s="416"/>
      <c r="FS14" s="416"/>
      <c r="FT14" s="416"/>
      <c r="FU14" s="416"/>
      <c r="FV14" s="416"/>
      <c r="FW14" s="416"/>
      <c r="FX14" s="416"/>
      <c r="FY14" s="416"/>
      <c r="FZ14" s="416"/>
      <c r="GA14" s="416"/>
      <c r="GB14" s="416"/>
      <c r="GC14" s="416"/>
      <c r="GD14" s="416"/>
      <c r="GE14" s="416"/>
      <c r="GF14" s="416"/>
      <c r="GG14" s="416"/>
      <c r="GH14" s="416"/>
      <c r="GI14" s="416"/>
      <c r="GJ14" s="416"/>
      <c r="GK14" s="416"/>
      <c r="GL14" s="416"/>
      <c r="GM14" s="416"/>
      <c r="GN14" s="416"/>
      <c r="GO14" s="416"/>
      <c r="GP14" s="416"/>
      <c r="GQ14" s="416"/>
      <c r="GR14" s="416"/>
      <c r="GS14" s="416"/>
      <c r="GT14" s="416"/>
      <c r="GU14" s="416"/>
      <c r="GV14" s="416"/>
      <c r="GW14" s="416"/>
      <c r="GX14" s="416"/>
      <c r="GY14" s="416"/>
      <c r="GZ14" s="416"/>
      <c r="HA14" s="416"/>
      <c r="HB14" s="416"/>
      <c r="HC14" s="416"/>
      <c r="HD14" s="416"/>
      <c r="HE14" s="416"/>
      <c r="HF14" s="416"/>
      <c r="HG14" s="416"/>
      <c r="HH14" s="416"/>
      <c r="HI14" s="416"/>
      <c r="HJ14" s="416"/>
      <c r="HK14" s="416"/>
      <c r="HL14" s="416"/>
      <c r="HM14" s="416"/>
      <c r="HN14" s="416"/>
      <c r="HO14" s="416"/>
      <c r="HP14" s="416"/>
      <c r="HQ14" s="416"/>
      <c r="HR14" s="416"/>
      <c r="HS14" s="416"/>
      <c r="HT14" s="416"/>
      <c r="HU14" s="416"/>
      <c r="HV14" s="416"/>
      <c r="HW14" s="416"/>
      <c r="HX14" s="416"/>
      <c r="HY14" s="416"/>
      <c r="HZ14" s="416"/>
      <c r="IA14" s="416"/>
      <c r="IB14" s="416"/>
      <c r="IC14" s="416"/>
      <c r="ID14" s="416"/>
      <c r="IE14" s="416"/>
      <c r="IF14" s="416"/>
      <c r="IG14" s="416"/>
      <c r="IH14" s="416"/>
      <c r="II14" s="416"/>
      <c r="IJ14" s="416"/>
      <c r="IK14" s="416"/>
      <c r="IL14" s="416"/>
      <c r="IM14" s="416"/>
      <c r="IN14" s="416"/>
      <c r="IO14" s="416"/>
      <c r="IP14" s="416"/>
      <c r="IQ14" s="416"/>
    </row>
    <row r="15" spans="1:251" s="416" customFormat="1" x14ac:dyDescent="0.25">
      <c r="A15" s="511" t="s">
        <v>1220</v>
      </c>
      <c r="B15" s="377" t="s">
        <v>516</v>
      </c>
      <c r="C15" s="381" t="s">
        <v>1222</v>
      </c>
      <c r="D15" s="377" t="s">
        <v>517</v>
      </c>
      <c r="E15" s="377" t="s">
        <v>1221</v>
      </c>
      <c r="F15" s="378">
        <v>-23.76</v>
      </c>
      <c r="G15" s="378">
        <v>133.88</v>
      </c>
      <c r="H15" s="374" t="s">
        <v>1191</v>
      </c>
      <c r="I15" s="371"/>
      <c r="J15" s="379"/>
      <c r="K15" s="374"/>
      <c r="L15" s="374"/>
      <c r="M15" s="427" t="s">
        <v>1210</v>
      </c>
      <c r="N15" s="431"/>
      <c r="O15" s="435" t="s">
        <v>1746</v>
      </c>
    </row>
    <row r="16" spans="1:251" s="417" customFormat="1" x14ac:dyDescent="0.25">
      <c r="A16" s="511" t="s">
        <v>1220</v>
      </c>
      <c r="B16" s="448" t="s">
        <v>516</v>
      </c>
      <c r="C16" s="444" t="s">
        <v>1222</v>
      </c>
      <c r="D16" s="448" t="s">
        <v>517</v>
      </c>
      <c r="E16" s="448" t="s">
        <v>1221</v>
      </c>
      <c r="F16" s="439">
        <v>-23.7</v>
      </c>
      <c r="G16" s="439">
        <v>133.88300000000001</v>
      </c>
      <c r="H16" s="440"/>
      <c r="I16" s="441" t="s">
        <v>1191</v>
      </c>
      <c r="J16" s="442"/>
      <c r="K16" s="441"/>
      <c r="L16" s="441"/>
      <c r="M16" s="445" t="s">
        <v>1196</v>
      </c>
      <c r="N16" s="446" t="s">
        <v>1751</v>
      </c>
      <c r="O16" s="447" t="s">
        <v>1748</v>
      </c>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F16" s="416"/>
      <c r="DG16" s="416"/>
      <c r="DH16" s="416"/>
      <c r="DI16" s="416"/>
      <c r="DJ16" s="416"/>
      <c r="DK16" s="416"/>
      <c r="DL16" s="416"/>
      <c r="DM16" s="416"/>
      <c r="DN16" s="416"/>
      <c r="DO16" s="416"/>
      <c r="DP16" s="416"/>
      <c r="DQ16" s="416"/>
      <c r="DR16" s="416"/>
      <c r="DS16" s="416"/>
      <c r="DT16" s="416"/>
      <c r="DU16" s="416"/>
      <c r="DV16" s="416"/>
      <c r="DW16" s="416"/>
      <c r="DX16" s="416"/>
      <c r="DY16" s="416"/>
      <c r="DZ16" s="416"/>
      <c r="EA16" s="416"/>
      <c r="EB16" s="416"/>
      <c r="EC16" s="416"/>
      <c r="ED16" s="416"/>
      <c r="EE16" s="416"/>
      <c r="EF16" s="416"/>
      <c r="EG16" s="416"/>
      <c r="EH16" s="416"/>
      <c r="EI16" s="416"/>
      <c r="EJ16" s="416"/>
      <c r="EK16" s="416"/>
      <c r="EL16" s="416"/>
      <c r="EM16" s="416"/>
      <c r="EN16" s="416"/>
      <c r="EO16" s="416"/>
      <c r="EP16" s="416"/>
      <c r="EQ16" s="416"/>
      <c r="ER16" s="416"/>
      <c r="ES16" s="416"/>
      <c r="ET16" s="416"/>
      <c r="EU16" s="416"/>
      <c r="EV16" s="416"/>
      <c r="EW16" s="416"/>
      <c r="EX16" s="416"/>
      <c r="EY16" s="416"/>
      <c r="EZ16" s="416"/>
      <c r="FA16" s="416"/>
      <c r="FB16" s="416"/>
      <c r="FC16" s="416"/>
      <c r="FD16" s="416"/>
      <c r="FE16" s="416"/>
      <c r="FF16" s="416"/>
      <c r="FG16" s="416"/>
      <c r="FH16" s="416"/>
      <c r="FI16" s="416"/>
      <c r="FJ16" s="416"/>
      <c r="FK16" s="416"/>
      <c r="FL16" s="416"/>
      <c r="FM16" s="416"/>
      <c r="FN16" s="416"/>
      <c r="FO16" s="416"/>
      <c r="FP16" s="416"/>
      <c r="FQ16" s="416"/>
      <c r="FR16" s="416"/>
      <c r="FS16" s="416"/>
      <c r="FT16" s="416"/>
      <c r="FU16" s="416"/>
      <c r="FV16" s="416"/>
      <c r="FW16" s="416"/>
      <c r="FX16" s="416"/>
      <c r="FY16" s="416"/>
      <c r="FZ16" s="416"/>
      <c r="GA16" s="416"/>
      <c r="GB16" s="416"/>
      <c r="GC16" s="416"/>
      <c r="GD16" s="416"/>
      <c r="GE16" s="416"/>
      <c r="GF16" s="416"/>
      <c r="GG16" s="416"/>
      <c r="GH16" s="416"/>
      <c r="GI16" s="416"/>
      <c r="GJ16" s="416"/>
      <c r="GK16" s="416"/>
      <c r="GL16" s="416"/>
      <c r="GM16" s="416"/>
      <c r="GN16" s="416"/>
      <c r="GO16" s="416"/>
      <c r="GP16" s="416"/>
      <c r="GQ16" s="416"/>
      <c r="GR16" s="416"/>
      <c r="GS16" s="416"/>
      <c r="GT16" s="416"/>
      <c r="GU16" s="416"/>
      <c r="GV16" s="416"/>
      <c r="GW16" s="416"/>
      <c r="GX16" s="416"/>
      <c r="GY16" s="416"/>
      <c r="GZ16" s="416"/>
      <c r="HA16" s="416"/>
      <c r="HB16" s="416"/>
      <c r="HC16" s="416"/>
      <c r="HD16" s="416"/>
      <c r="HE16" s="416"/>
      <c r="HF16" s="416"/>
      <c r="HG16" s="416"/>
      <c r="HH16" s="416"/>
      <c r="HI16" s="416"/>
      <c r="HJ16" s="416"/>
      <c r="HK16" s="416"/>
      <c r="HL16" s="416"/>
      <c r="HM16" s="416"/>
      <c r="HN16" s="416"/>
      <c r="HO16" s="416"/>
      <c r="HP16" s="416"/>
      <c r="HQ16" s="416"/>
      <c r="HR16" s="416"/>
      <c r="HS16" s="416"/>
      <c r="HT16" s="416"/>
      <c r="HU16" s="416"/>
      <c r="HV16" s="416"/>
      <c r="HW16" s="416"/>
      <c r="HX16" s="416"/>
      <c r="HY16" s="416"/>
      <c r="HZ16" s="416"/>
      <c r="IA16" s="416"/>
      <c r="IB16" s="416"/>
      <c r="IC16" s="416"/>
      <c r="ID16" s="416"/>
      <c r="IE16" s="416"/>
      <c r="IF16" s="416"/>
      <c r="IG16" s="416"/>
      <c r="IH16" s="416"/>
      <c r="II16" s="416"/>
      <c r="IJ16" s="416"/>
      <c r="IK16" s="416"/>
      <c r="IL16" s="416"/>
      <c r="IM16" s="416"/>
      <c r="IN16" s="416"/>
      <c r="IO16" s="416"/>
      <c r="IP16" s="416"/>
      <c r="IQ16" s="416"/>
    </row>
    <row r="17" spans="1:256" s="417" customFormat="1" x14ac:dyDescent="0.25">
      <c r="A17" s="510" t="s">
        <v>219</v>
      </c>
      <c r="B17" s="377" t="s">
        <v>1624</v>
      </c>
      <c r="C17" s="381"/>
      <c r="D17" s="377" t="s">
        <v>1623</v>
      </c>
      <c r="E17" s="377" t="s">
        <v>370</v>
      </c>
      <c r="F17" s="378">
        <v>71.271699999999996</v>
      </c>
      <c r="G17" s="378">
        <v>-156.77180000000001</v>
      </c>
      <c r="H17" s="371" t="s">
        <v>1191</v>
      </c>
      <c r="I17" s="374"/>
      <c r="J17" s="379"/>
      <c r="K17" s="374"/>
      <c r="L17" s="374"/>
      <c r="M17" s="427" t="s">
        <v>1213</v>
      </c>
      <c r="N17" s="431"/>
      <c r="O17" s="435" t="s">
        <v>1746</v>
      </c>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F17" s="416"/>
      <c r="DG17" s="416"/>
      <c r="DH17" s="416"/>
      <c r="DI17" s="416"/>
      <c r="DJ17" s="416"/>
      <c r="DK17" s="416"/>
      <c r="DL17" s="416"/>
      <c r="DM17" s="416"/>
      <c r="DN17" s="416"/>
      <c r="DO17" s="416"/>
      <c r="DP17" s="416"/>
      <c r="DQ17" s="416"/>
      <c r="DR17" s="416"/>
      <c r="DS17" s="416"/>
      <c r="DT17" s="416"/>
      <c r="DU17" s="416"/>
      <c r="DV17" s="416"/>
      <c r="DW17" s="416"/>
      <c r="DX17" s="416"/>
      <c r="DY17" s="416"/>
      <c r="DZ17" s="416"/>
      <c r="EA17" s="416"/>
      <c r="EB17" s="416"/>
      <c r="EC17" s="416"/>
      <c r="ED17" s="416"/>
      <c r="EE17" s="416"/>
      <c r="EF17" s="416"/>
      <c r="EG17" s="416"/>
      <c r="EH17" s="416"/>
      <c r="EI17" s="416"/>
      <c r="EJ17" s="416"/>
      <c r="EK17" s="416"/>
      <c r="EL17" s="416"/>
      <c r="EM17" s="416"/>
      <c r="EN17" s="416"/>
      <c r="EO17" s="416"/>
      <c r="EP17" s="416"/>
      <c r="EQ17" s="416"/>
      <c r="ER17" s="416"/>
      <c r="ES17" s="416"/>
      <c r="ET17" s="416"/>
      <c r="EU17" s="416"/>
      <c r="EV17" s="416"/>
      <c r="EW17" s="416"/>
      <c r="EX17" s="416"/>
      <c r="EY17" s="416"/>
      <c r="EZ17" s="416"/>
      <c r="FA17" s="416"/>
      <c r="FB17" s="416"/>
      <c r="FC17" s="416"/>
      <c r="FD17" s="416"/>
      <c r="FE17" s="416"/>
      <c r="FF17" s="416"/>
      <c r="FG17" s="416"/>
      <c r="FH17" s="416"/>
      <c r="FI17" s="416"/>
      <c r="FJ17" s="416"/>
      <c r="FK17" s="416"/>
      <c r="FL17" s="416"/>
      <c r="FM17" s="416"/>
      <c r="FN17" s="416"/>
      <c r="FO17" s="416"/>
      <c r="FP17" s="416"/>
      <c r="FQ17" s="416"/>
      <c r="FR17" s="416"/>
      <c r="FS17" s="416"/>
      <c r="FT17" s="416"/>
      <c r="FU17" s="416"/>
      <c r="FV17" s="416"/>
      <c r="FW17" s="416"/>
      <c r="FX17" s="416"/>
      <c r="FY17" s="416"/>
      <c r="FZ17" s="416"/>
      <c r="GA17" s="416"/>
      <c r="GB17" s="416"/>
      <c r="GC17" s="416"/>
      <c r="GD17" s="416"/>
      <c r="GE17" s="416"/>
      <c r="GF17" s="416"/>
      <c r="GG17" s="416"/>
      <c r="GH17" s="416"/>
      <c r="GI17" s="416"/>
      <c r="GJ17" s="416"/>
      <c r="GK17" s="416"/>
      <c r="GL17" s="416"/>
      <c r="GM17" s="416"/>
      <c r="GN17" s="416"/>
      <c r="GO17" s="416"/>
      <c r="GP17" s="416"/>
      <c r="GQ17" s="416"/>
      <c r="GR17" s="416"/>
      <c r="GS17" s="416"/>
      <c r="GT17" s="416"/>
      <c r="GU17" s="416"/>
      <c r="GV17" s="416"/>
      <c r="GW17" s="416"/>
      <c r="GX17" s="416"/>
      <c r="GY17" s="416"/>
      <c r="GZ17" s="416"/>
      <c r="HA17" s="416"/>
      <c r="HB17" s="416"/>
      <c r="HC17" s="416"/>
      <c r="HD17" s="416"/>
      <c r="HE17" s="416"/>
      <c r="HF17" s="416"/>
      <c r="HG17" s="416"/>
      <c r="HH17" s="416"/>
      <c r="HI17" s="416"/>
      <c r="HJ17" s="416"/>
      <c r="HK17" s="416"/>
      <c r="HL17" s="416"/>
      <c r="HM17" s="416"/>
      <c r="HN17" s="416"/>
      <c r="HO17" s="416"/>
      <c r="HP17" s="416"/>
      <c r="HQ17" s="416"/>
      <c r="HR17" s="416"/>
      <c r="HS17" s="416"/>
      <c r="HT17" s="416"/>
      <c r="HU17" s="416"/>
      <c r="HV17" s="416"/>
      <c r="HW17" s="416"/>
      <c r="HX17" s="416"/>
      <c r="HY17" s="416"/>
      <c r="HZ17" s="416"/>
      <c r="IA17" s="416"/>
      <c r="IB17" s="416"/>
      <c r="IC17" s="416"/>
      <c r="ID17" s="416"/>
      <c r="IE17" s="416"/>
      <c r="IF17" s="416"/>
      <c r="IG17" s="416"/>
      <c r="IH17" s="416"/>
      <c r="II17" s="416"/>
      <c r="IJ17" s="416"/>
      <c r="IK17" s="416"/>
      <c r="IL17" s="416"/>
      <c r="IM17" s="416"/>
      <c r="IN17" s="416"/>
      <c r="IO17" s="416"/>
      <c r="IP17" s="416"/>
      <c r="IQ17" s="416"/>
    </row>
    <row r="18" spans="1:256" x14ac:dyDescent="0.25">
      <c r="A18" s="512" t="s">
        <v>1282</v>
      </c>
      <c r="B18" s="377" t="s">
        <v>524</v>
      </c>
      <c r="C18" s="381"/>
      <c r="D18" s="385" t="s">
        <v>1283</v>
      </c>
      <c r="E18" s="385" t="s">
        <v>1286</v>
      </c>
      <c r="F18" s="378">
        <v>39.950000000000003</v>
      </c>
      <c r="G18" s="378">
        <v>116.31699999999999</v>
      </c>
      <c r="H18" s="371" t="s">
        <v>1191</v>
      </c>
      <c r="I18" s="371"/>
      <c r="J18" s="379"/>
      <c r="K18" s="374"/>
      <c r="L18" s="374"/>
      <c r="M18" s="427" t="s">
        <v>1213</v>
      </c>
      <c r="N18" s="431"/>
      <c r="O18" s="447" t="s">
        <v>1752</v>
      </c>
      <c r="P18" s="382" t="s">
        <v>1782</v>
      </c>
    </row>
    <row r="19" spans="1:256" x14ac:dyDescent="0.25">
      <c r="A19" s="423" t="s">
        <v>1282</v>
      </c>
      <c r="B19" s="448" t="s">
        <v>524</v>
      </c>
      <c r="C19" s="444"/>
      <c r="D19" s="448" t="s">
        <v>1283</v>
      </c>
      <c r="E19" s="448" t="s">
        <v>1286</v>
      </c>
      <c r="F19" s="439">
        <v>39.9</v>
      </c>
      <c r="G19" s="443">
        <v>116.413</v>
      </c>
      <c r="H19" s="440"/>
      <c r="I19" s="441" t="s">
        <v>1191</v>
      </c>
      <c r="J19" s="442"/>
      <c r="K19" s="441"/>
      <c r="L19" s="441"/>
      <c r="M19" s="445" t="s">
        <v>1196</v>
      </c>
      <c r="N19" s="446" t="s">
        <v>1751</v>
      </c>
      <c r="O19" s="447" t="s">
        <v>1748</v>
      </c>
    </row>
    <row r="20" spans="1:256" x14ac:dyDescent="0.25">
      <c r="A20" s="510" t="s">
        <v>1282</v>
      </c>
      <c r="B20" s="377" t="s">
        <v>526</v>
      </c>
      <c r="C20" s="381" t="s">
        <v>1289</v>
      </c>
      <c r="D20" s="377" t="s">
        <v>1287</v>
      </c>
      <c r="E20" s="377" t="s">
        <v>1288</v>
      </c>
      <c r="F20" s="378">
        <v>40.450800000000001</v>
      </c>
      <c r="G20" s="378">
        <v>116.8578</v>
      </c>
      <c r="H20" s="374" t="s">
        <v>1191</v>
      </c>
      <c r="I20" s="371"/>
      <c r="J20" s="379"/>
      <c r="K20" s="374">
        <v>78</v>
      </c>
      <c r="L20" s="374">
        <v>357</v>
      </c>
      <c r="M20" s="427" t="s">
        <v>1236</v>
      </c>
      <c r="N20" s="431"/>
      <c r="O20" s="435" t="s">
        <v>1746</v>
      </c>
    </row>
    <row r="21" spans="1:256" ht="30" x14ac:dyDescent="0.25">
      <c r="A21" s="510" t="s">
        <v>258</v>
      </c>
      <c r="B21" s="377" t="s">
        <v>528</v>
      </c>
      <c r="C21" s="381"/>
      <c r="D21" s="377" t="s">
        <v>1359</v>
      </c>
      <c r="E21" s="377" t="s">
        <v>1360</v>
      </c>
      <c r="F21" s="378">
        <v>12.9016</v>
      </c>
      <c r="G21" s="378">
        <v>77.368600000000001</v>
      </c>
      <c r="H21" s="371" t="s">
        <v>1191</v>
      </c>
      <c r="I21" s="374"/>
      <c r="J21" s="379"/>
      <c r="K21" s="374"/>
      <c r="L21" s="374"/>
      <c r="M21" s="427" t="s">
        <v>1361</v>
      </c>
      <c r="N21" s="431"/>
      <c r="O21" s="435" t="s">
        <v>1746</v>
      </c>
    </row>
    <row r="22" spans="1:256" x14ac:dyDescent="0.25">
      <c r="A22" s="510" t="s">
        <v>1603</v>
      </c>
      <c r="B22" s="377" t="s">
        <v>456</v>
      </c>
      <c r="C22" s="381" t="s">
        <v>1605</v>
      </c>
      <c r="D22" s="377" t="s">
        <v>531</v>
      </c>
      <c r="E22" s="377" t="s">
        <v>1604</v>
      </c>
      <c r="F22" s="378">
        <v>13.730772</v>
      </c>
      <c r="G22" s="378">
        <v>100.78960000000001</v>
      </c>
      <c r="H22" s="374" t="s">
        <v>1191</v>
      </c>
      <c r="I22" s="371"/>
      <c r="J22" s="379"/>
      <c r="K22" s="374"/>
      <c r="L22" s="374"/>
      <c r="M22" s="427" t="s">
        <v>1236</v>
      </c>
      <c r="N22" s="431"/>
      <c r="O22" s="435" t="s">
        <v>1746</v>
      </c>
    </row>
    <row r="23" spans="1:256" x14ac:dyDescent="0.25">
      <c r="A23" s="512" t="s">
        <v>1603</v>
      </c>
      <c r="B23" s="377" t="s">
        <v>458</v>
      </c>
      <c r="C23" s="381"/>
      <c r="D23" s="385" t="s">
        <v>534</v>
      </c>
      <c r="E23" s="385"/>
      <c r="F23" s="378">
        <v>18.783000000000001</v>
      </c>
      <c r="G23" s="378">
        <v>98.983000000000004</v>
      </c>
      <c r="H23" s="371" t="s">
        <v>1191</v>
      </c>
      <c r="I23" s="374"/>
      <c r="J23" s="379"/>
      <c r="K23" s="374"/>
      <c r="L23" s="374"/>
      <c r="M23" s="427" t="s">
        <v>1213</v>
      </c>
      <c r="N23" s="431"/>
      <c r="O23" s="447" t="s">
        <v>1752</v>
      </c>
      <c r="P23" s="382" t="s">
        <v>1789</v>
      </c>
    </row>
    <row r="24" spans="1:256" x14ac:dyDescent="0.25">
      <c r="A24" s="510" t="s">
        <v>1595</v>
      </c>
      <c r="B24" s="377" t="s">
        <v>536</v>
      </c>
      <c r="C24" s="381" t="s">
        <v>1598</v>
      </c>
      <c r="D24" s="377" t="s">
        <v>537</v>
      </c>
      <c r="E24" s="377" t="s">
        <v>1597</v>
      </c>
      <c r="F24" s="378">
        <v>24.967600000000001</v>
      </c>
      <c r="G24" s="378">
        <v>121.18640000000001</v>
      </c>
      <c r="H24" s="371" t="s">
        <v>1191</v>
      </c>
      <c r="I24" s="374"/>
      <c r="J24" s="379"/>
      <c r="K24" s="374"/>
      <c r="L24" s="374"/>
      <c r="M24" s="427" t="s">
        <v>1599</v>
      </c>
      <c r="N24" s="431"/>
      <c r="O24" s="435" t="s">
        <v>1746</v>
      </c>
    </row>
    <row r="25" spans="1:256" x14ac:dyDescent="0.25">
      <c r="A25" s="513" t="s">
        <v>1282</v>
      </c>
      <c r="B25" s="377" t="s">
        <v>539</v>
      </c>
      <c r="C25" s="381" t="s">
        <v>1285</v>
      </c>
      <c r="D25" s="401" t="s">
        <v>1283</v>
      </c>
      <c r="E25" s="401" t="s">
        <v>1284</v>
      </c>
      <c r="F25" s="378">
        <v>40.049999999999997</v>
      </c>
      <c r="G25" s="380">
        <v>116.27500000000001</v>
      </c>
      <c r="H25" s="374" t="s">
        <v>1191</v>
      </c>
      <c r="I25" s="371"/>
      <c r="J25" s="379"/>
      <c r="K25" s="374"/>
      <c r="L25" s="374"/>
      <c r="M25" s="427" t="s">
        <v>1213</v>
      </c>
      <c r="N25" s="431"/>
      <c r="O25" s="435" t="s">
        <v>1746</v>
      </c>
      <c r="IR25" s="387"/>
      <c r="IS25" s="387"/>
      <c r="IT25" s="387"/>
      <c r="IU25" s="387"/>
      <c r="IV25" s="387"/>
    </row>
    <row r="26" spans="1:256" x14ac:dyDescent="0.25">
      <c r="A26" s="423" t="s">
        <v>1282</v>
      </c>
      <c r="B26" s="448" t="s">
        <v>539</v>
      </c>
      <c r="C26" s="444" t="s">
        <v>40</v>
      </c>
      <c r="D26" s="448" t="s">
        <v>1283</v>
      </c>
      <c r="E26" s="448" t="s">
        <v>1284</v>
      </c>
      <c r="F26" s="439">
        <v>40.049999999999997</v>
      </c>
      <c r="G26" s="443">
        <v>116.27500000000001</v>
      </c>
      <c r="H26" s="440"/>
      <c r="I26" s="441" t="s">
        <v>1191</v>
      </c>
      <c r="J26" s="442"/>
      <c r="K26" s="441"/>
      <c r="L26" s="441"/>
      <c r="M26" s="445" t="s">
        <v>1196</v>
      </c>
      <c r="N26" s="446" t="s">
        <v>1751</v>
      </c>
      <c r="O26" s="447" t="s">
        <v>1748</v>
      </c>
    </row>
    <row r="27" spans="1:256" x14ac:dyDescent="0.25">
      <c r="A27" s="510" t="s">
        <v>1282</v>
      </c>
      <c r="B27" s="377" t="s">
        <v>542</v>
      </c>
      <c r="C27" s="381"/>
      <c r="D27" s="377" t="s">
        <v>1294</v>
      </c>
      <c r="E27" s="377" t="s">
        <v>1295</v>
      </c>
      <c r="F27" s="378">
        <v>23.159400000000002</v>
      </c>
      <c r="G27" s="378">
        <v>113.34</v>
      </c>
      <c r="H27" s="374" t="s">
        <v>1191</v>
      </c>
      <c r="I27" s="371"/>
      <c r="J27" s="379"/>
      <c r="K27" s="374"/>
      <c r="L27" s="374"/>
      <c r="M27" s="427" t="s">
        <v>1213</v>
      </c>
      <c r="N27" s="431"/>
      <c r="O27" s="435" t="s">
        <v>1746</v>
      </c>
    </row>
    <row r="28" spans="1:256" x14ac:dyDescent="0.25">
      <c r="A28" s="510" t="s">
        <v>1282</v>
      </c>
      <c r="B28" s="377" t="s">
        <v>543</v>
      </c>
      <c r="C28" s="381"/>
      <c r="D28" s="377" t="s">
        <v>1306</v>
      </c>
      <c r="E28" s="377" t="s">
        <v>1295</v>
      </c>
      <c r="F28" s="378">
        <v>43.86</v>
      </c>
      <c r="G28" s="378">
        <v>87.57</v>
      </c>
      <c r="H28" s="371" t="s">
        <v>1191</v>
      </c>
      <c r="I28" s="371"/>
      <c r="J28" s="379"/>
      <c r="K28" s="374"/>
      <c r="L28" s="374"/>
      <c r="M28" s="427" t="s">
        <v>1307</v>
      </c>
      <c r="N28" s="431"/>
      <c r="O28" s="435" t="s">
        <v>1746</v>
      </c>
    </row>
    <row r="29" spans="1:256" x14ac:dyDescent="0.25">
      <c r="A29" s="510" t="s">
        <v>1282</v>
      </c>
      <c r="B29" s="377" t="s">
        <v>544</v>
      </c>
      <c r="C29" s="381"/>
      <c r="D29" s="377" t="s">
        <v>1297</v>
      </c>
      <c r="E29" s="377"/>
      <c r="F29" s="378">
        <v>46.755600000000001</v>
      </c>
      <c r="G29" s="378">
        <v>130.38</v>
      </c>
      <c r="H29" s="371" t="s">
        <v>1191</v>
      </c>
      <c r="I29" s="374"/>
      <c r="J29" s="379"/>
      <c r="K29" s="374"/>
      <c r="L29" s="374"/>
      <c r="M29" s="427" t="s">
        <v>1213</v>
      </c>
      <c r="N29" s="431"/>
      <c r="O29" s="435" t="s">
        <v>1746</v>
      </c>
    </row>
    <row r="30" spans="1:256" x14ac:dyDescent="0.25">
      <c r="A30" s="510" t="s">
        <v>1585</v>
      </c>
      <c r="B30" s="377" t="s">
        <v>545</v>
      </c>
      <c r="C30" s="381" t="s">
        <v>40</v>
      </c>
      <c r="D30" s="377" t="s">
        <v>1588</v>
      </c>
      <c r="E30" s="377" t="s">
        <v>1589</v>
      </c>
      <c r="F30" s="378">
        <v>67.890299999999996</v>
      </c>
      <c r="G30" s="378">
        <v>21.063099999999999</v>
      </c>
      <c r="H30" s="371" t="s">
        <v>1191</v>
      </c>
      <c r="I30" s="374"/>
      <c r="J30" s="379"/>
      <c r="K30" s="374"/>
      <c r="L30" s="374"/>
      <c r="M30" s="427" t="s">
        <v>1213</v>
      </c>
      <c r="N30" s="431"/>
      <c r="O30" s="435" t="s">
        <v>1746</v>
      </c>
    </row>
    <row r="31" spans="1:256" x14ac:dyDescent="0.25">
      <c r="A31" s="510" t="s">
        <v>1204</v>
      </c>
      <c r="B31" s="377" t="s">
        <v>546</v>
      </c>
      <c r="C31" s="381" t="s">
        <v>1209</v>
      </c>
      <c r="D31" s="377" t="s">
        <v>1207</v>
      </c>
      <c r="E31" s="377" t="s">
        <v>1208</v>
      </c>
      <c r="F31" s="378">
        <v>-31.5242</v>
      </c>
      <c r="G31" s="378">
        <v>-64.4636</v>
      </c>
      <c r="H31" s="374" t="s">
        <v>1191</v>
      </c>
      <c r="I31" s="371"/>
      <c r="J31" s="379"/>
      <c r="K31" s="374"/>
      <c r="L31" s="374"/>
      <c r="M31" s="427" t="s">
        <v>1210</v>
      </c>
      <c r="N31" s="431"/>
      <c r="O31" s="435" t="s">
        <v>1746</v>
      </c>
    </row>
    <row r="32" spans="1:256" x14ac:dyDescent="0.25">
      <c r="A32" s="423" t="s">
        <v>1204</v>
      </c>
      <c r="B32" s="448" t="s">
        <v>546</v>
      </c>
      <c r="C32" s="444"/>
      <c r="D32" s="448" t="s">
        <v>1207</v>
      </c>
      <c r="E32" s="448" t="s">
        <v>1208</v>
      </c>
      <c r="F32" s="439">
        <v>-31.4</v>
      </c>
      <c r="G32" s="439">
        <v>-64.183000000000007</v>
      </c>
      <c r="H32" s="440"/>
      <c r="I32" s="441" t="s">
        <v>1191</v>
      </c>
      <c r="J32" s="442"/>
      <c r="K32" s="441"/>
      <c r="L32" s="441"/>
      <c r="M32" s="445" t="s">
        <v>1196</v>
      </c>
      <c r="N32" s="446" t="s">
        <v>1751</v>
      </c>
      <c r="O32" s="447" t="s">
        <v>1748</v>
      </c>
    </row>
    <row r="33" spans="1:15" x14ac:dyDescent="0.25">
      <c r="A33" s="510" t="s">
        <v>1251</v>
      </c>
      <c r="B33" s="377" t="s">
        <v>1254</v>
      </c>
      <c r="C33" s="381" t="s">
        <v>1255</v>
      </c>
      <c r="D33" s="377" t="s">
        <v>1253</v>
      </c>
      <c r="E33" s="377" t="s">
        <v>78</v>
      </c>
      <c r="F33" s="378">
        <v>-15.5528</v>
      </c>
      <c r="G33" s="378">
        <v>-56.073300000000003</v>
      </c>
      <c r="H33" s="371" t="s">
        <v>1191</v>
      </c>
      <c r="I33" s="374"/>
      <c r="J33" s="379"/>
      <c r="K33" s="374"/>
      <c r="L33" s="374"/>
      <c r="M33" s="427" t="s">
        <v>1210</v>
      </c>
      <c r="N33" s="431"/>
      <c r="O33" s="435" t="s">
        <v>1746</v>
      </c>
    </row>
    <row r="34" spans="1:15" s="389" customFormat="1" ht="45" x14ac:dyDescent="0.25">
      <c r="A34" s="513" t="s">
        <v>1220</v>
      </c>
      <c r="B34" s="397" t="s">
        <v>556</v>
      </c>
      <c r="C34" s="409" t="s">
        <v>1230</v>
      </c>
      <c r="D34" s="401" t="s">
        <v>1228</v>
      </c>
      <c r="E34" s="508" t="s">
        <v>1229</v>
      </c>
      <c r="F34" s="404">
        <v>-29.2</v>
      </c>
      <c r="G34" s="404">
        <v>114.9</v>
      </c>
      <c r="H34" s="405" t="s">
        <v>1191</v>
      </c>
      <c r="I34" s="408"/>
      <c r="J34" s="407"/>
      <c r="K34" s="408"/>
      <c r="L34" s="408"/>
      <c r="M34" s="409" t="s">
        <v>1231</v>
      </c>
      <c r="N34" s="431"/>
      <c r="O34" s="447" t="s">
        <v>1752</v>
      </c>
    </row>
    <row r="35" spans="1:15" x14ac:dyDescent="0.25">
      <c r="A35" s="510" t="s">
        <v>219</v>
      </c>
      <c r="B35" s="377" t="s">
        <v>558</v>
      </c>
      <c r="C35" s="381"/>
      <c r="D35" s="377" t="s">
        <v>1629</v>
      </c>
      <c r="E35" s="377" t="s">
        <v>1630</v>
      </c>
      <c r="F35" s="378">
        <v>38.96</v>
      </c>
      <c r="G35" s="378">
        <v>77.42</v>
      </c>
      <c r="H35" s="371" t="s">
        <v>1191</v>
      </c>
      <c r="I35" s="374"/>
      <c r="J35" s="379"/>
      <c r="K35" s="374"/>
      <c r="L35" s="374"/>
      <c r="M35" s="427" t="s">
        <v>1213</v>
      </c>
      <c r="N35" s="431"/>
      <c r="O35" s="435" t="s">
        <v>1746</v>
      </c>
    </row>
    <row r="36" spans="1:15" x14ac:dyDescent="0.25">
      <c r="A36" s="510" t="s">
        <v>1204</v>
      </c>
      <c r="B36" s="377" t="s">
        <v>404</v>
      </c>
      <c r="C36" s="381"/>
      <c r="D36" s="377" t="s">
        <v>1211</v>
      </c>
      <c r="E36" s="377" t="s">
        <v>1212</v>
      </c>
      <c r="F36" s="378">
        <v>-31.5242</v>
      </c>
      <c r="G36" s="378">
        <v>-64.4636</v>
      </c>
      <c r="H36" s="371" t="s">
        <v>1191</v>
      </c>
      <c r="I36" s="374"/>
      <c r="J36" s="379"/>
      <c r="K36" s="374"/>
      <c r="L36" s="374"/>
      <c r="M36" s="427" t="s">
        <v>1213</v>
      </c>
      <c r="N36" s="431"/>
      <c r="O36" s="435" t="s">
        <v>1746</v>
      </c>
    </row>
    <row r="37" spans="1:15" ht="30" x14ac:dyDescent="0.25">
      <c r="A37" s="510" t="s">
        <v>359</v>
      </c>
      <c r="B37" s="377" t="s">
        <v>567</v>
      </c>
      <c r="C37" s="381" t="s">
        <v>1382</v>
      </c>
      <c r="D37" s="377" t="s">
        <v>1380</v>
      </c>
      <c r="E37" s="377" t="s">
        <v>1381</v>
      </c>
      <c r="F37" s="378">
        <v>41.9786</v>
      </c>
      <c r="G37" s="378">
        <v>13.603300000000001</v>
      </c>
      <c r="H37" s="371" t="s">
        <v>1191</v>
      </c>
      <c r="I37" s="374"/>
      <c r="J37" s="379"/>
      <c r="K37" s="374"/>
      <c r="L37" s="374"/>
      <c r="M37" s="427" t="s">
        <v>1383</v>
      </c>
      <c r="N37" s="431"/>
      <c r="O37" s="435" t="s">
        <v>1746</v>
      </c>
    </row>
    <row r="38" spans="1:15" x14ac:dyDescent="0.25">
      <c r="A38" s="510" t="s">
        <v>219</v>
      </c>
      <c r="B38" s="377" t="s">
        <v>568</v>
      </c>
      <c r="C38" s="381"/>
      <c r="D38" s="377" t="s">
        <v>1642</v>
      </c>
      <c r="E38" s="377" t="s">
        <v>221</v>
      </c>
      <c r="F38" s="378">
        <v>39.444800000000001</v>
      </c>
      <c r="G38" s="378">
        <v>-80.193299999999994</v>
      </c>
      <c r="H38" s="371" t="s">
        <v>1191</v>
      </c>
      <c r="I38" s="374"/>
      <c r="J38" s="379"/>
      <c r="K38" s="374"/>
      <c r="L38" s="374"/>
      <c r="M38" s="427" t="s">
        <v>1213</v>
      </c>
      <c r="N38" s="431"/>
      <c r="O38" s="435" t="s">
        <v>1746</v>
      </c>
    </row>
    <row r="39" spans="1:15" ht="30" x14ac:dyDescent="0.25">
      <c r="A39" s="510" t="s">
        <v>375</v>
      </c>
      <c r="B39" s="377" t="s">
        <v>1260</v>
      </c>
      <c r="C39" s="381" t="s">
        <v>1261</v>
      </c>
      <c r="D39" s="388" t="s">
        <v>1258</v>
      </c>
      <c r="E39" s="377" t="s">
        <v>1259</v>
      </c>
      <c r="F39" s="383">
        <v>45.584299999999999</v>
      </c>
      <c r="G39" s="383">
        <v>-75.808099999999996</v>
      </c>
      <c r="H39" s="371" t="s">
        <v>1191</v>
      </c>
      <c r="I39" s="374"/>
      <c r="J39" s="379"/>
      <c r="K39" s="374"/>
      <c r="L39" s="374"/>
      <c r="M39" s="427" t="s">
        <v>1262</v>
      </c>
      <c r="N39" s="431"/>
      <c r="O39" s="447" t="s">
        <v>1752</v>
      </c>
    </row>
    <row r="40" spans="1:15" x14ac:dyDescent="0.25">
      <c r="A40" s="510" t="s">
        <v>1337</v>
      </c>
      <c r="B40" s="377" t="s">
        <v>311</v>
      </c>
      <c r="C40" s="381"/>
      <c r="D40" s="377" t="s">
        <v>575</v>
      </c>
      <c r="E40" s="377"/>
      <c r="F40" s="378">
        <v>50.569000000000003</v>
      </c>
      <c r="G40" s="378">
        <v>7.0359999999999996</v>
      </c>
      <c r="H40" s="371" t="s">
        <v>1191</v>
      </c>
      <c r="I40" s="374"/>
      <c r="J40" s="379"/>
      <c r="K40" s="374"/>
      <c r="L40" s="374"/>
      <c r="M40" s="427" t="s">
        <v>1213</v>
      </c>
      <c r="N40" s="431"/>
      <c r="O40" s="435" t="s">
        <v>1746</v>
      </c>
    </row>
    <row r="41" spans="1:15" x14ac:dyDescent="0.25">
      <c r="A41" s="510" t="s">
        <v>219</v>
      </c>
      <c r="B41" s="377" t="s">
        <v>1633</v>
      </c>
      <c r="C41" s="381" t="s">
        <v>1634</v>
      </c>
      <c r="D41" s="377" t="s">
        <v>1631</v>
      </c>
      <c r="E41" s="377" t="s">
        <v>1632</v>
      </c>
      <c r="F41" s="378">
        <v>64.976399999999998</v>
      </c>
      <c r="G41" s="378">
        <v>-147.52080000000001</v>
      </c>
      <c r="H41" s="374" t="s">
        <v>1191</v>
      </c>
      <c r="I41" s="371"/>
      <c r="J41" s="379"/>
      <c r="K41" s="374"/>
      <c r="L41" s="374"/>
      <c r="M41" s="427" t="s">
        <v>1236</v>
      </c>
      <c r="N41" s="431"/>
      <c r="O41" s="435" t="s">
        <v>1746</v>
      </c>
    </row>
    <row r="42" spans="1:15" x14ac:dyDescent="0.25">
      <c r="A42" s="510" t="s">
        <v>219</v>
      </c>
      <c r="B42" s="377" t="s">
        <v>576</v>
      </c>
      <c r="C42" s="381"/>
      <c r="D42" s="377" t="s">
        <v>1644</v>
      </c>
      <c r="E42" s="377" t="s">
        <v>1645</v>
      </c>
      <c r="F42" s="378">
        <v>39</v>
      </c>
      <c r="G42" s="378">
        <v>-76.84</v>
      </c>
      <c r="H42" s="374" t="s">
        <v>1191</v>
      </c>
      <c r="I42" s="371"/>
      <c r="J42" s="379"/>
      <c r="K42" s="374"/>
      <c r="L42" s="374"/>
      <c r="M42" s="427" t="s">
        <v>1213</v>
      </c>
      <c r="N42" s="431"/>
      <c r="O42" s="435" t="s">
        <v>1746</v>
      </c>
    </row>
    <row r="43" spans="1:15" x14ac:dyDescent="0.25">
      <c r="A43" s="510" t="s">
        <v>1400</v>
      </c>
      <c r="B43" s="377" t="s">
        <v>1409</v>
      </c>
      <c r="C43" s="381" t="s">
        <v>1410</v>
      </c>
      <c r="D43" s="377" t="s">
        <v>1407</v>
      </c>
      <c r="E43" s="377" t="s">
        <v>1408</v>
      </c>
      <c r="F43" s="378">
        <v>36.003599999999999</v>
      </c>
      <c r="G43" s="378">
        <v>139.34829999999999</v>
      </c>
      <c r="H43" s="371" t="s">
        <v>1191</v>
      </c>
      <c r="I43" s="374"/>
      <c r="J43" s="379"/>
      <c r="K43" s="374">
        <v>314</v>
      </c>
      <c r="L43" s="374">
        <v>576</v>
      </c>
      <c r="M43" s="427" t="s">
        <v>1210</v>
      </c>
      <c r="N43" s="431"/>
      <c r="O43" s="435" t="s">
        <v>1746</v>
      </c>
    </row>
    <row r="44" spans="1:15" x14ac:dyDescent="0.25">
      <c r="A44" s="510" t="s">
        <v>1400</v>
      </c>
      <c r="B44" s="377" t="s">
        <v>1414</v>
      </c>
      <c r="C44" s="381" t="s">
        <v>1415</v>
      </c>
      <c r="D44" s="377" t="s">
        <v>1413</v>
      </c>
      <c r="E44" s="377" t="s">
        <v>1412</v>
      </c>
      <c r="F44" s="378">
        <v>34.365000000000002</v>
      </c>
      <c r="G44" s="378">
        <v>132.38399999999999</v>
      </c>
      <c r="H44" s="371" t="s">
        <v>1191</v>
      </c>
      <c r="I44" s="374"/>
      <c r="J44" s="379"/>
      <c r="K44" s="374"/>
      <c r="L44" s="374"/>
      <c r="M44" s="427" t="s">
        <v>1210</v>
      </c>
      <c r="N44" s="431"/>
      <c r="O44" s="435" t="s">
        <v>1746</v>
      </c>
    </row>
    <row r="45" spans="1:15" x14ac:dyDescent="0.25">
      <c r="A45" s="510" t="s">
        <v>1220</v>
      </c>
      <c r="B45" s="377" t="s">
        <v>592</v>
      </c>
      <c r="C45" s="381" t="s">
        <v>1235</v>
      </c>
      <c r="D45" s="377" t="s">
        <v>1232</v>
      </c>
      <c r="E45" s="377" t="s">
        <v>1234</v>
      </c>
      <c r="F45" s="378">
        <v>-42.917000000000002</v>
      </c>
      <c r="G45" s="378">
        <v>147.333</v>
      </c>
      <c r="H45" s="374" t="s">
        <v>1191</v>
      </c>
      <c r="I45" s="371"/>
      <c r="J45" s="379"/>
      <c r="K45" s="374"/>
      <c r="L45" s="374"/>
      <c r="M45" s="427" t="s">
        <v>1236</v>
      </c>
      <c r="N45" s="431"/>
      <c r="O45" s="435" t="s">
        <v>1746</v>
      </c>
    </row>
    <row r="46" spans="1:15" x14ac:dyDescent="0.25">
      <c r="A46" s="510" t="s">
        <v>1220</v>
      </c>
      <c r="B46" s="377" t="s">
        <v>594</v>
      </c>
      <c r="C46" s="381" t="s">
        <v>40</v>
      </c>
      <c r="D46" s="377" t="s">
        <v>1232</v>
      </c>
      <c r="E46" s="377" t="s">
        <v>1237</v>
      </c>
      <c r="F46" s="378">
        <v>-42.93</v>
      </c>
      <c r="G46" s="378">
        <v>147.4</v>
      </c>
      <c r="H46" s="374" t="s">
        <v>1191</v>
      </c>
      <c r="I46" s="371"/>
      <c r="J46" s="379"/>
      <c r="K46" s="374"/>
      <c r="L46" s="374"/>
      <c r="M46" s="427" t="s">
        <v>1213</v>
      </c>
      <c r="N46" s="431"/>
      <c r="O46" s="435" t="s">
        <v>1746</v>
      </c>
    </row>
    <row r="47" spans="1:15" x14ac:dyDescent="0.25">
      <c r="A47" s="510" t="s">
        <v>187</v>
      </c>
      <c r="B47" s="377" t="s">
        <v>189</v>
      </c>
      <c r="C47" s="381"/>
      <c r="D47" s="377" t="s">
        <v>1375</v>
      </c>
      <c r="E47" s="377" t="s">
        <v>595</v>
      </c>
      <c r="F47" s="378">
        <v>32</v>
      </c>
      <c r="G47" s="378">
        <v>34.799999999999997</v>
      </c>
      <c r="H47" s="371" t="s">
        <v>1191</v>
      </c>
      <c r="I47" s="374"/>
      <c r="J47" s="379"/>
      <c r="K47" s="374"/>
      <c r="L47" s="374"/>
      <c r="M47" s="427" t="s">
        <v>1213</v>
      </c>
      <c r="N47" s="431"/>
      <c r="O47" s="435" t="s">
        <v>1746</v>
      </c>
    </row>
    <row r="48" spans="1:15" x14ac:dyDescent="0.25">
      <c r="A48" s="510" t="s">
        <v>1555</v>
      </c>
      <c r="B48" s="377" t="s">
        <v>597</v>
      </c>
      <c r="C48" s="381"/>
      <c r="D48" s="377" t="s">
        <v>1561</v>
      </c>
      <c r="E48" s="377" t="s">
        <v>1559</v>
      </c>
      <c r="F48" s="378">
        <v>-25.89</v>
      </c>
      <c r="G48" s="378">
        <v>27.7</v>
      </c>
      <c r="H48" s="371" t="s">
        <v>1191</v>
      </c>
      <c r="I48" s="374"/>
      <c r="J48" s="379"/>
      <c r="K48" s="374"/>
      <c r="L48" s="374"/>
      <c r="M48" s="427" t="s">
        <v>1213</v>
      </c>
      <c r="N48" s="431"/>
      <c r="O48" s="435" t="s">
        <v>1746</v>
      </c>
    </row>
    <row r="49" spans="1:256" x14ac:dyDescent="0.25">
      <c r="A49" s="510" t="s">
        <v>1564</v>
      </c>
      <c r="B49" s="377" t="s">
        <v>598</v>
      </c>
      <c r="C49" s="381"/>
      <c r="D49" s="388"/>
      <c r="E49" s="377" t="s">
        <v>1571</v>
      </c>
      <c r="F49" s="378">
        <v>37</v>
      </c>
      <c r="G49" s="378">
        <v>127.5</v>
      </c>
      <c r="H49" s="371" t="s">
        <v>1191</v>
      </c>
      <c r="I49" s="374"/>
      <c r="J49" s="379"/>
      <c r="K49" s="374"/>
      <c r="L49" s="374"/>
      <c r="M49" s="427" t="s">
        <v>1213</v>
      </c>
      <c r="N49" s="431"/>
      <c r="O49" s="447" t="s">
        <v>1752</v>
      </c>
    </row>
    <row r="50" spans="1:256" x14ac:dyDescent="0.25">
      <c r="A50" s="510" t="s">
        <v>1564</v>
      </c>
      <c r="B50" s="377" t="s">
        <v>283</v>
      </c>
      <c r="C50" s="381"/>
      <c r="D50" s="377" t="s">
        <v>1569</v>
      </c>
      <c r="E50" s="377" t="s">
        <v>287</v>
      </c>
      <c r="F50" s="378">
        <v>36.380000000000003</v>
      </c>
      <c r="G50" s="378">
        <v>127.36969999999999</v>
      </c>
      <c r="H50" s="371" t="s">
        <v>1191</v>
      </c>
      <c r="I50" s="374"/>
      <c r="J50" s="379"/>
      <c r="K50" s="374"/>
      <c r="L50" s="374"/>
      <c r="M50" s="427" t="s">
        <v>1213</v>
      </c>
      <c r="N50" s="431"/>
      <c r="O50" s="435" t="s">
        <v>1746</v>
      </c>
    </row>
    <row r="51" spans="1:256" x14ac:dyDescent="0.25">
      <c r="A51" s="510" t="s">
        <v>1282</v>
      </c>
      <c r="B51" s="377" t="s">
        <v>602</v>
      </c>
      <c r="C51" s="381" t="s">
        <v>1300</v>
      </c>
      <c r="D51" s="377" t="s">
        <v>1298</v>
      </c>
      <c r="E51" s="377" t="s">
        <v>1299</v>
      </c>
      <c r="F51" s="378">
        <v>39.505099999999999</v>
      </c>
      <c r="G51" s="378">
        <v>75.928700000000006</v>
      </c>
      <c r="H51" s="371" t="s">
        <v>1191</v>
      </c>
      <c r="I51" s="374"/>
      <c r="J51" s="379"/>
      <c r="K51" s="374"/>
      <c r="L51" s="374"/>
      <c r="M51" s="427" t="s">
        <v>1301</v>
      </c>
      <c r="N51" s="431"/>
      <c r="O51" s="435" t="s">
        <v>1746</v>
      </c>
    </row>
    <row r="52" spans="1:256" x14ac:dyDescent="0.25">
      <c r="A52" s="513" t="s">
        <v>1496</v>
      </c>
      <c r="B52" s="377" t="s">
        <v>608</v>
      </c>
      <c r="C52" s="381"/>
      <c r="D52" s="401" t="s">
        <v>609</v>
      </c>
      <c r="E52" s="377" t="s">
        <v>92</v>
      </c>
      <c r="F52" s="378">
        <v>48.33</v>
      </c>
      <c r="G52" s="378">
        <v>135.1</v>
      </c>
      <c r="H52" s="408" t="s">
        <v>1191</v>
      </c>
      <c r="I52" s="371"/>
      <c r="J52" s="379"/>
      <c r="K52" s="374"/>
      <c r="L52" s="374"/>
      <c r="M52" s="427" t="s">
        <v>1213</v>
      </c>
      <c r="N52" s="431"/>
      <c r="O52" s="435" t="s">
        <v>1746</v>
      </c>
      <c r="IR52" s="387"/>
      <c r="IS52" s="387"/>
      <c r="IT52" s="387"/>
      <c r="IU52" s="387"/>
      <c r="IV52" s="387"/>
    </row>
    <row r="53" spans="1:256" x14ac:dyDescent="0.25">
      <c r="A53" s="513" t="s">
        <v>1585</v>
      </c>
      <c r="B53" s="377" t="s">
        <v>1594</v>
      </c>
      <c r="C53" s="381" t="s">
        <v>1591</v>
      </c>
      <c r="D53" s="401" t="s">
        <v>1592</v>
      </c>
      <c r="E53" s="377" t="s">
        <v>1593</v>
      </c>
      <c r="F53" s="378">
        <v>67.889300000000006</v>
      </c>
      <c r="G53" s="378">
        <v>21.0626</v>
      </c>
      <c r="H53" s="374" t="s">
        <v>1191</v>
      </c>
      <c r="I53" s="371"/>
      <c r="J53" s="379"/>
      <c r="K53" s="374"/>
      <c r="L53" s="374"/>
      <c r="M53" s="427" t="s">
        <v>1210</v>
      </c>
      <c r="N53" s="431"/>
      <c r="O53" s="435" t="s">
        <v>1746</v>
      </c>
      <c r="IR53" s="387"/>
      <c r="IS53" s="387"/>
      <c r="IT53" s="387"/>
      <c r="IU53" s="387"/>
      <c r="IV53" s="387"/>
    </row>
    <row r="54" spans="1:256" x14ac:dyDescent="0.25">
      <c r="A54" s="510" t="s">
        <v>1496</v>
      </c>
      <c r="B54" s="377" t="s">
        <v>623</v>
      </c>
      <c r="C54" s="381"/>
      <c r="D54" s="377" t="s">
        <v>1517</v>
      </c>
      <c r="E54" s="377" t="s">
        <v>1518</v>
      </c>
      <c r="F54" s="378">
        <v>60.97</v>
      </c>
      <c r="G54" s="378">
        <v>69.069999999999993</v>
      </c>
      <c r="H54" s="371" t="s">
        <v>1191</v>
      </c>
      <c r="I54" s="374"/>
      <c r="J54" s="379"/>
      <c r="K54" s="374"/>
      <c r="L54" s="374"/>
      <c r="M54" s="427" t="s">
        <v>1213</v>
      </c>
      <c r="N54" s="431"/>
      <c r="O54" s="435" t="s">
        <v>1746</v>
      </c>
    </row>
    <row r="55" spans="1:256" x14ac:dyDescent="0.25">
      <c r="A55" s="510" t="s">
        <v>1330</v>
      </c>
      <c r="B55" s="448" t="s">
        <v>629</v>
      </c>
      <c r="C55" s="444"/>
      <c r="D55" s="448" t="s">
        <v>1331</v>
      </c>
      <c r="E55" s="448" t="s">
        <v>1332</v>
      </c>
      <c r="F55" s="439">
        <v>5.2514000000000003</v>
      </c>
      <c r="G55" s="439">
        <v>-52.804699999999997</v>
      </c>
      <c r="H55" s="440" t="s">
        <v>1191</v>
      </c>
      <c r="I55" s="441"/>
      <c r="J55" s="442"/>
      <c r="K55" s="441">
        <v>440</v>
      </c>
      <c r="L55" s="441">
        <v>850</v>
      </c>
      <c r="M55" s="445" t="s">
        <v>57</v>
      </c>
      <c r="N55" s="446" t="s">
        <v>1750</v>
      </c>
      <c r="O55" s="447" t="s">
        <v>1748</v>
      </c>
    </row>
    <row r="56" spans="1:256" x14ac:dyDescent="0.25">
      <c r="A56" s="510" t="s">
        <v>1400</v>
      </c>
      <c r="B56" s="377" t="s">
        <v>1418</v>
      </c>
      <c r="C56" s="381"/>
      <c r="D56" s="377" t="s">
        <v>1416</v>
      </c>
      <c r="E56" s="377" t="s">
        <v>1417</v>
      </c>
      <c r="F56" s="378">
        <v>35.1</v>
      </c>
      <c r="G56" s="378">
        <v>140.30000000000001</v>
      </c>
      <c r="H56" s="371" t="s">
        <v>1191</v>
      </c>
      <c r="I56" s="374"/>
      <c r="J56" s="379"/>
      <c r="K56" s="374">
        <v>374</v>
      </c>
      <c r="L56" s="374">
        <v>627</v>
      </c>
      <c r="M56" s="427" t="s">
        <v>1213</v>
      </c>
      <c r="N56" s="431"/>
      <c r="O56" s="435" t="s">
        <v>1746</v>
      </c>
    </row>
    <row r="57" spans="1:256" x14ac:dyDescent="0.25">
      <c r="A57" s="510" t="s">
        <v>1400</v>
      </c>
      <c r="B57" s="377" t="s">
        <v>626</v>
      </c>
      <c r="C57" s="381" t="s">
        <v>1422</v>
      </c>
      <c r="D57" s="377" t="s">
        <v>1419</v>
      </c>
      <c r="E57" s="377" t="s">
        <v>1421</v>
      </c>
      <c r="F57" s="378">
        <v>32.835599999999999</v>
      </c>
      <c r="G57" s="378">
        <v>130.86940000000001</v>
      </c>
      <c r="H57" s="374" t="s">
        <v>1191</v>
      </c>
      <c r="I57" s="371"/>
      <c r="J57" s="379"/>
      <c r="K57" s="374"/>
      <c r="L57" s="374"/>
      <c r="M57" s="427" t="s">
        <v>1213</v>
      </c>
      <c r="N57" s="431"/>
      <c r="O57" s="435" t="s">
        <v>1746</v>
      </c>
    </row>
    <row r="58" spans="1:256" x14ac:dyDescent="0.25">
      <c r="A58" s="423" t="s">
        <v>1400</v>
      </c>
      <c r="B58" s="448" t="s">
        <v>626</v>
      </c>
      <c r="C58" s="444"/>
      <c r="D58" s="448" t="s">
        <v>1419</v>
      </c>
      <c r="E58" s="448" t="s">
        <v>1420</v>
      </c>
      <c r="F58" s="439">
        <v>32.799999999999997</v>
      </c>
      <c r="G58" s="439">
        <v>130.71700000000001</v>
      </c>
      <c r="H58" s="440"/>
      <c r="I58" s="441" t="s">
        <v>1191</v>
      </c>
      <c r="J58" s="442"/>
      <c r="K58" s="441"/>
      <c r="L58" s="441"/>
      <c r="M58" s="445" t="s">
        <v>1196</v>
      </c>
      <c r="N58" s="446" t="s">
        <v>1751</v>
      </c>
      <c r="O58" s="447" t="s">
        <v>1748</v>
      </c>
    </row>
    <row r="59" spans="1:256" x14ac:dyDescent="0.25">
      <c r="A59" s="510" t="s">
        <v>1444</v>
      </c>
      <c r="B59" s="377" t="s">
        <v>632</v>
      </c>
      <c r="C59" s="381" t="s">
        <v>1446</v>
      </c>
      <c r="D59" s="377" t="s">
        <v>633</v>
      </c>
      <c r="E59" s="377" t="s">
        <v>1445</v>
      </c>
      <c r="F59" s="378">
        <v>-2.9956</v>
      </c>
      <c r="G59" s="378">
        <v>40.194499999999998</v>
      </c>
      <c r="H59" s="374" t="s">
        <v>1191</v>
      </c>
      <c r="I59" s="371"/>
      <c r="J59" s="379"/>
      <c r="K59" s="374"/>
      <c r="L59" s="374"/>
      <c r="M59" s="427" t="s">
        <v>1210</v>
      </c>
      <c r="N59" s="431"/>
      <c r="O59" s="435" t="s">
        <v>1746</v>
      </c>
    </row>
    <row r="60" spans="1:256" ht="30" x14ac:dyDescent="0.25">
      <c r="A60" s="510" t="s">
        <v>154</v>
      </c>
      <c r="B60" s="377" t="s">
        <v>1577</v>
      </c>
      <c r="C60" s="381" t="s">
        <v>1578</v>
      </c>
      <c r="D60" s="377" t="s">
        <v>1576</v>
      </c>
      <c r="E60" s="377" t="s">
        <v>1575</v>
      </c>
      <c r="F60" s="378">
        <v>27.761400000000002</v>
      </c>
      <c r="G60" s="378">
        <v>-15.633900000000001</v>
      </c>
      <c r="H60" s="374" t="s">
        <v>1191</v>
      </c>
      <c r="I60" s="393"/>
      <c r="J60" s="379"/>
      <c r="K60" s="374">
        <v>360</v>
      </c>
      <c r="L60" s="374">
        <v>850</v>
      </c>
      <c r="M60" s="427" t="s">
        <v>1579</v>
      </c>
      <c r="N60" s="431"/>
      <c r="O60" s="435" t="s">
        <v>1746</v>
      </c>
    </row>
    <row r="61" spans="1:256" x14ac:dyDescent="0.25">
      <c r="A61" s="510" t="s">
        <v>359</v>
      </c>
      <c r="B61" s="377" t="s">
        <v>643</v>
      </c>
      <c r="C61" s="381"/>
      <c r="D61" s="377" t="s">
        <v>1387</v>
      </c>
      <c r="E61" s="377" t="s">
        <v>1388</v>
      </c>
      <c r="F61" s="378">
        <v>40.649000000000001</v>
      </c>
      <c r="G61" s="378">
        <v>16.704000000000001</v>
      </c>
      <c r="H61" s="374" t="s">
        <v>1191</v>
      </c>
      <c r="I61" s="371"/>
      <c r="J61" s="379"/>
      <c r="K61" s="374"/>
      <c r="L61" s="374"/>
      <c r="M61" s="427" t="s">
        <v>1389</v>
      </c>
      <c r="N61" s="431"/>
      <c r="O61" s="435" t="s">
        <v>1746</v>
      </c>
    </row>
    <row r="62" spans="1:256" x14ac:dyDescent="0.25">
      <c r="A62" s="510" t="s">
        <v>359</v>
      </c>
      <c r="B62" s="377" t="s">
        <v>1385</v>
      </c>
      <c r="C62" s="381" t="s">
        <v>1386</v>
      </c>
      <c r="D62" s="377" t="s">
        <v>1384</v>
      </c>
      <c r="E62" s="377" t="s">
        <v>57</v>
      </c>
      <c r="F62" s="378">
        <v>40.39</v>
      </c>
      <c r="G62" s="378">
        <v>16.420000000000002</v>
      </c>
      <c r="H62" s="371" t="s">
        <v>1191</v>
      </c>
      <c r="I62" s="374"/>
      <c r="J62" s="379"/>
      <c r="K62" s="374"/>
      <c r="L62" s="374"/>
      <c r="M62" s="427" t="s">
        <v>1210</v>
      </c>
      <c r="N62" s="431"/>
      <c r="O62" s="435" t="s">
        <v>1746</v>
      </c>
    </row>
    <row r="63" spans="1:256" x14ac:dyDescent="0.25">
      <c r="A63" s="510" t="s">
        <v>219</v>
      </c>
      <c r="B63" s="377" t="s">
        <v>646</v>
      </c>
      <c r="C63" s="381"/>
      <c r="D63" s="377" t="s">
        <v>1656</v>
      </c>
      <c r="E63" s="377"/>
      <c r="F63" s="378">
        <v>21.1</v>
      </c>
      <c r="G63" s="378">
        <v>-157</v>
      </c>
      <c r="H63" s="371" t="s">
        <v>1191</v>
      </c>
      <c r="I63" s="374"/>
      <c r="J63" s="379"/>
      <c r="K63" s="374"/>
      <c r="L63" s="374"/>
      <c r="M63" s="427" t="s">
        <v>1213</v>
      </c>
      <c r="N63" s="431"/>
      <c r="O63" s="435" t="s">
        <v>1746</v>
      </c>
    </row>
    <row r="64" spans="1:256" x14ac:dyDescent="0.25">
      <c r="A64" s="510" t="s">
        <v>219</v>
      </c>
      <c r="B64" s="377" t="s">
        <v>649</v>
      </c>
      <c r="C64" s="381"/>
      <c r="D64" s="377" t="s">
        <v>1662</v>
      </c>
      <c r="E64" s="377"/>
      <c r="F64" s="378">
        <v>25.613600000000002</v>
      </c>
      <c r="G64" s="378">
        <v>-80.384500000000003</v>
      </c>
      <c r="H64" s="371" t="s">
        <v>1191</v>
      </c>
      <c r="I64" s="374"/>
      <c r="J64" s="379"/>
      <c r="K64" s="374"/>
      <c r="L64" s="374"/>
      <c r="M64" s="427" t="s">
        <v>1213</v>
      </c>
      <c r="N64" s="431"/>
      <c r="O64" s="435" t="s">
        <v>1746</v>
      </c>
    </row>
    <row r="65" spans="1:15" x14ac:dyDescent="0.25">
      <c r="A65" s="510" t="s">
        <v>1248</v>
      </c>
      <c r="B65" s="377" t="s">
        <v>651</v>
      </c>
      <c r="C65" s="381"/>
      <c r="D65" s="377" t="s">
        <v>1249</v>
      </c>
      <c r="E65" s="377" t="s">
        <v>1250</v>
      </c>
      <c r="F65" s="378">
        <v>53.9</v>
      </c>
      <c r="G65" s="378">
        <v>27.56</v>
      </c>
      <c r="H65" s="374" t="s">
        <v>1191</v>
      </c>
      <c r="I65" s="371"/>
      <c r="J65" s="379"/>
      <c r="K65" s="374"/>
      <c r="L65" s="374"/>
      <c r="M65" s="427" t="s">
        <v>1213</v>
      </c>
      <c r="N65" s="431"/>
      <c r="O65" s="435" t="s">
        <v>1746</v>
      </c>
    </row>
    <row r="66" spans="1:15" x14ac:dyDescent="0.25">
      <c r="A66" s="510" t="s">
        <v>1496</v>
      </c>
      <c r="B66" s="377" t="s">
        <v>167</v>
      </c>
      <c r="C66" s="381" t="s">
        <v>40</v>
      </c>
      <c r="D66" s="377" t="s">
        <v>653</v>
      </c>
      <c r="E66" s="377" t="s">
        <v>1524</v>
      </c>
      <c r="F66" s="378">
        <v>55.51</v>
      </c>
      <c r="G66" s="378">
        <v>37.380000000000003</v>
      </c>
      <c r="H66" s="374" t="s">
        <v>1191</v>
      </c>
      <c r="I66" s="371"/>
      <c r="J66" s="379"/>
      <c r="K66" s="374"/>
      <c r="L66" s="374"/>
      <c r="M66" s="427" t="s">
        <v>1210</v>
      </c>
      <c r="N66" s="431"/>
      <c r="O66" s="435" t="s">
        <v>1746</v>
      </c>
    </row>
    <row r="67" spans="1:15" x14ac:dyDescent="0.25">
      <c r="A67" s="423" t="s">
        <v>1496</v>
      </c>
      <c r="B67" s="448" t="s">
        <v>167</v>
      </c>
      <c r="C67" s="444" t="s">
        <v>40</v>
      </c>
      <c r="D67" s="448" t="s">
        <v>653</v>
      </c>
      <c r="E67" s="448" t="s">
        <v>1524</v>
      </c>
      <c r="F67" s="439">
        <v>55.75</v>
      </c>
      <c r="G67" s="439">
        <v>37.630000000000003</v>
      </c>
      <c r="H67" s="440"/>
      <c r="I67" s="441" t="s">
        <v>1191</v>
      </c>
      <c r="J67" s="442"/>
      <c r="K67" s="441"/>
      <c r="L67" s="441"/>
      <c r="M67" s="445" t="s">
        <v>1196</v>
      </c>
      <c r="N67" s="446" t="s">
        <v>1751</v>
      </c>
      <c r="O67" s="447" t="s">
        <v>1748</v>
      </c>
    </row>
    <row r="68" spans="1:15" x14ac:dyDescent="0.25">
      <c r="A68" s="512" t="s">
        <v>1476</v>
      </c>
      <c r="B68" s="377" t="s">
        <v>1084</v>
      </c>
      <c r="C68" s="381"/>
      <c r="D68" s="385" t="s">
        <v>1477</v>
      </c>
      <c r="E68" s="385" t="s">
        <v>1092</v>
      </c>
      <c r="F68" s="378">
        <v>8.9885999999999999</v>
      </c>
      <c r="G68" s="378">
        <v>7.3761000000000001</v>
      </c>
      <c r="H68" s="371" t="s">
        <v>1191</v>
      </c>
      <c r="I68" s="374"/>
      <c r="J68" s="379"/>
      <c r="K68" s="374"/>
      <c r="L68" s="374"/>
      <c r="M68" s="427" t="s">
        <v>1213</v>
      </c>
      <c r="N68" s="431"/>
      <c r="O68" s="447" t="s">
        <v>1752</v>
      </c>
    </row>
    <row r="69" spans="1:15" x14ac:dyDescent="0.25">
      <c r="A69" s="512" t="s">
        <v>1314</v>
      </c>
      <c r="B69" s="377" t="s">
        <v>1086</v>
      </c>
      <c r="C69" s="381"/>
      <c r="D69" s="385" t="s">
        <v>1317</v>
      </c>
      <c r="E69" s="385" t="s">
        <v>1318</v>
      </c>
      <c r="F69" s="378">
        <v>51.107700000000001</v>
      </c>
      <c r="G69" s="378">
        <v>0.86560000000000004</v>
      </c>
      <c r="H69" s="371" t="s">
        <v>1191</v>
      </c>
      <c r="I69" s="374"/>
      <c r="J69" s="379"/>
      <c r="K69" s="374"/>
      <c r="L69" s="374"/>
      <c r="M69" s="427" t="s">
        <v>1213</v>
      </c>
      <c r="N69" s="431"/>
      <c r="O69" s="447" t="s">
        <v>1752</v>
      </c>
    </row>
    <row r="70" spans="1:15" x14ac:dyDescent="0.25">
      <c r="A70" s="510" t="s">
        <v>219</v>
      </c>
      <c r="B70" s="377" t="s">
        <v>655</v>
      </c>
      <c r="C70" s="381"/>
      <c r="D70" s="377" t="s">
        <v>1669</v>
      </c>
      <c r="E70" s="377" t="s">
        <v>1670</v>
      </c>
      <c r="F70" s="378">
        <v>35.22</v>
      </c>
      <c r="G70" s="378">
        <v>-97.34</v>
      </c>
      <c r="H70" s="371" t="s">
        <v>1191</v>
      </c>
      <c r="I70" s="374"/>
      <c r="J70" s="379"/>
      <c r="K70" s="374"/>
      <c r="L70" s="374"/>
      <c r="M70" s="427" t="s">
        <v>1213</v>
      </c>
      <c r="N70" s="431"/>
      <c r="O70" s="435" t="s">
        <v>1746</v>
      </c>
    </row>
    <row r="71" spans="1:15" x14ac:dyDescent="0.25">
      <c r="A71" s="510" t="s">
        <v>1496</v>
      </c>
      <c r="B71" s="377" t="s">
        <v>1531</v>
      </c>
      <c r="C71" s="381"/>
      <c r="D71" s="377" t="s">
        <v>659</v>
      </c>
      <c r="E71" s="377" t="s">
        <v>1530</v>
      </c>
      <c r="F71" s="378">
        <v>54.47</v>
      </c>
      <c r="G71" s="378">
        <v>83.07</v>
      </c>
      <c r="H71" s="371" t="s">
        <v>1191</v>
      </c>
      <c r="I71" s="374"/>
      <c r="J71" s="379"/>
      <c r="K71" s="374"/>
      <c r="L71" s="374"/>
      <c r="M71" s="427" t="s">
        <v>1213</v>
      </c>
      <c r="N71" s="431"/>
      <c r="O71" s="435" t="s">
        <v>1746</v>
      </c>
    </row>
    <row r="72" spans="1:15" ht="30" x14ac:dyDescent="0.25">
      <c r="A72" s="510" t="s">
        <v>219</v>
      </c>
      <c r="B72" s="377" t="s">
        <v>1673</v>
      </c>
      <c r="C72" s="381" t="s">
        <v>1674</v>
      </c>
      <c r="D72" s="377" t="s">
        <v>1671</v>
      </c>
      <c r="E72" s="377" t="s">
        <v>1672</v>
      </c>
      <c r="F72" s="378">
        <v>64.8</v>
      </c>
      <c r="G72" s="378">
        <v>-147.5</v>
      </c>
      <c r="H72" s="371" t="s">
        <v>1191</v>
      </c>
      <c r="I72" s="374"/>
      <c r="J72" s="379"/>
      <c r="K72" s="374"/>
      <c r="L72" s="374"/>
      <c r="M72" s="427" t="s">
        <v>1675</v>
      </c>
      <c r="N72" s="431"/>
      <c r="O72" s="435" t="s">
        <v>1746</v>
      </c>
    </row>
    <row r="73" spans="1:15" ht="30" x14ac:dyDescent="0.25">
      <c r="A73" s="510" t="s">
        <v>1337</v>
      </c>
      <c r="B73" s="377" t="s">
        <v>663</v>
      </c>
      <c r="C73" s="381" t="s">
        <v>1342</v>
      </c>
      <c r="D73" s="377" t="s">
        <v>664</v>
      </c>
      <c r="E73" s="377" t="s">
        <v>100</v>
      </c>
      <c r="F73" s="378">
        <v>53.329700000000003</v>
      </c>
      <c r="G73" s="378">
        <v>13.0725</v>
      </c>
      <c r="H73" s="371" t="s">
        <v>1191</v>
      </c>
      <c r="I73" s="374"/>
      <c r="J73" s="379"/>
      <c r="K73" s="374"/>
      <c r="L73" s="374"/>
      <c r="M73" s="427" t="s">
        <v>1343</v>
      </c>
      <c r="N73" s="431"/>
      <c r="O73" s="435" t="s">
        <v>1746</v>
      </c>
    </row>
    <row r="74" spans="1:15" x14ac:dyDescent="0.25">
      <c r="A74" s="510" t="s">
        <v>366</v>
      </c>
      <c r="B74" s="377" t="s">
        <v>365</v>
      </c>
      <c r="C74" s="381"/>
      <c r="D74" s="377" t="s">
        <v>1492</v>
      </c>
      <c r="E74" s="377" t="s">
        <v>1493</v>
      </c>
      <c r="F74" s="378">
        <v>33.716700000000003</v>
      </c>
      <c r="G74" s="378">
        <v>73.066699999999997</v>
      </c>
      <c r="H74" s="371" t="s">
        <v>1191</v>
      </c>
      <c r="I74" s="374"/>
      <c r="J74" s="379"/>
      <c r="K74" s="374"/>
      <c r="L74" s="374"/>
      <c r="M74" s="427" t="s">
        <v>1213</v>
      </c>
      <c r="N74" s="431"/>
      <c r="O74" s="435" t="s">
        <v>1746</v>
      </c>
    </row>
    <row r="75" spans="1:15" ht="30.6" x14ac:dyDescent="0.25">
      <c r="A75" s="510" t="s">
        <v>375</v>
      </c>
      <c r="B75" s="377" t="s">
        <v>1268</v>
      </c>
      <c r="C75" s="381" t="s">
        <v>1269</v>
      </c>
      <c r="D75" s="377" t="s">
        <v>1266</v>
      </c>
      <c r="E75" s="377" t="s">
        <v>1267</v>
      </c>
      <c r="F75" s="378">
        <v>53.210500000000003</v>
      </c>
      <c r="G75" s="378">
        <v>-105.1242</v>
      </c>
      <c r="H75" s="371" t="s">
        <v>1191</v>
      </c>
      <c r="I75" s="374"/>
      <c r="J75" s="379"/>
      <c r="K75" s="374"/>
      <c r="L75" s="374"/>
      <c r="M75" s="427" t="s">
        <v>1270</v>
      </c>
      <c r="N75" s="431"/>
      <c r="O75" s="435" t="s">
        <v>1746</v>
      </c>
    </row>
    <row r="76" spans="1:15" x14ac:dyDescent="0.25">
      <c r="A76" s="510" t="s">
        <v>1364</v>
      </c>
      <c r="B76" s="377" t="s">
        <v>666</v>
      </c>
      <c r="C76" s="381" t="s">
        <v>1367</v>
      </c>
      <c r="D76" s="377" t="s">
        <v>1365</v>
      </c>
      <c r="E76" s="377" t="s">
        <v>1366</v>
      </c>
      <c r="F76" s="378">
        <v>-3.9781</v>
      </c>
      <c r="G76" s="378">
        <v>119.6497</v>
      </c>
      <c r="H76" s="371" t="s">
        <v>1191</v>
      </c>
      <c r="I76" s="374"/>
      <c r="J76" s="379"/>
      <c r="K76" s="374"/>
      <c r="L76" s="374"/>
      <c r="M76" s="427" t="s">
        <v>1210</v>
      </c>
      <c r="N76" s="431"/>
      <c r="O76" s="435" t="s">
        <v>1746</v>
      </c>
    </row>
    <row r="77" spans="1:15" x14ac:dyDescent="0.25">
      <c r="A77" s="510" t="s">
        <v>359</v>
      </c>
      <c r="B77" s="377" t="s">
        <v>675</v>
      </c>
      <c r="C77" s="381"/>
      <c r="D77" s="377" t="s">
        <v>676</v>
      </c>
      <c r="E77" s="377" t="s">
        <v>1219</v>
      </c>
      <c r="F77" s="378">
        <v>41.67</v>
      </c>
      <c r="G77" s="378">
        <v>12.45</v>
      </c>
      <c r="H77" s="371" t="s">
        <v>1191</v>
      </c>
      <c r="I77" s="374"/>
      <c r="J77" s="379"/>
      <c r="K77" s="374"/>
      <c r="L77" s="374"/>
      <c r="M77" s="427" t="s">
        <v>1213</v>
      </c>
      <c r="N77" s="431"/>
      <c r="O77" s="435" t="s">
        <v>1746</v>
      </c>
    </row>
    <row r="78" spans="1:15" x14ac:dyDescent="0.25">
      <c r="A78" s="510" t="s">
        <v>1220</v>
      </c>
      <c r="B78" s="448" t="s">
        <v>668</v>
      </c>
      <c r="C78" s="444"/>
      <c r="D78" s="448" t="s">
        <v>1245</v>
      </c>
      <c r="E78" s="448" t="s">
        <v>1242</v>
      </c>
      <c r="F78" s="439">
        <v>-31.802499999999998</v>
      </c>
      <c r="G78" s="439">
        <v>115.8852</v>
      </c>
      <c r="H78" s="440" t="s">
        <v>1191</v>
      </c>
      <c r="I78" s="440"/>
      <c r="J78" s="442"/>
      <c r="K78" s="441"/>
      <c r="L78" s="441"/>
      <c r="M78" s="445" t="s">
        <v>57</v>
      </c>
      <c r="N78" s="446" t="s">
        <v>1749</v>
      </c>
      <c r="O78" s="447" t="s">
        <v>1748</v>
      </c>
    </row>
    <row r="79" spans="1:15" ht="30" x14ac:dyDescent="0.25">
      <c r="A79" s="510" t="s">
        <v>219</v>
      </c>
      <c r="B79" s="377" t="s">
        <v>1680</v>
      </c>
      <c r="C79" s="381" t="s">
        <v>1681</v>
      </c>
      <c r="D79" s="388" t="s">
        <v>1678</v>
      </c>
      <c r="E79" s="392" t="s">
        <v>1679</v>
      </c>
      <c r="F79" s="378">
        <v>65.107799999999997</v>
      </c>
      <c r="G79" s="378">
        <v>-147.4246</v>
      </c>
      <c r="H79" s="371" t="s">
        <v>1191</v>
      </c>
      <c r="I79" s="374"/>
      <c r="J79" s="379"/>
      <c r="K79" s="374"/>
      <c r="L79" s="374"/>
      <c r="M79" s="427" t="s">
        <v>1682</v>
      </c>
      <c r="N79" s="431"/>
      <c r="O79" s="447" t="s">
        <v>1752</v>
      </c>
    </row>
    <row r="80" spans="1:15" x14ac:dyDescent="0.25">
      <c r="A80" s="510" t="s">
        <v>219</v>
      </c>
      <c r="B80" s="377" t="s">
        <v>692</v>
      </c>
      <c r="C80" s="381"/>
      <c r="D80" s="377" t="s">
        <v>1683</v>
      </c>
      <c r="E80" s="377" t="s">
        <v>1684</v>
      </c>
      <c r="F80" s="378">
        <v>32.979999999999997</v>
      </c>
      <c r="G80" s="378">
        <v>-117.01</v>
      </c>
      <c r="H80" s="374" t="s">
        <v>1191</v>
      </c>
      <c r="I80" s="371"/>
      <c r="J80" s="379"/>
      <c r="K80" s="374"/>
      <c r="L80" s="374"/>
      <c r="M80" s="427" t="s">
        <v>1213</v>
      </c>
      <c r="N80" s="431"/>
      <c r="O80" s="435" t="s">
        <v>1746</v>
      </c>
    </row>
    <row r="81" spans="1:15" x14ac:dyDescent="0.25">
      <c r="A81" s="510" t="s">
        <v>219</v>
      </c>
      <c r="B81" s="377" t="s">
        <v>696</v>
      </c>
      <c r="C81" s="381"/>
      <c r="D81" s="377" t="s">
        <v>1685</v>
      </c>
      <c r="E81" s="377" t="s">
        <v>1670</v>
      </c>
      <c r="F81" s="378">
        <v>70.25</v>
      </c>
      <c r="G81" s="378">
        <v>-148.47999999999999</v>
      </c>
      <c r="H81" s="371" t="s">
        <v>1191</v>
      </c>
      <c r="I81" s="374"/>
      <c r="J81" s="379"/>
      <c r="K81" s="374">
        <v>414</v>
      </c>
      <c r="L81" s="374">
        <v>523</v>
      </c>
      <c r="M81" s="427" t="s">
        <v>1213</v>
      </c>
      <c r="N81" s="431"/>
      <c r="O81" s="435" t="s">
        <v>1746</v>
      </c>
    </row>
    <row r="82" spans="1:15" x14ac:dyDescent="0.25">
      <c r="A82" s="510" t="s">
        <v>1324</v>
      </c>
      <c r="B82" s="377" t="s">
        <v>198</v>
      </c>
      <c r="C82" s="381"/>
      <c r="D82" s="377" t="s">
        <v>699</v>
      </c>
      <c r="E82" s="377"/>
      <c r="F82" s="378">
        <v>44.44</v>
      </c>
      <c r="G82" s="378">
        <v>1.34</v>
      </c>
      <c r="H82" s="371" t="s">
        <v>1191</v>
      </c>
      <c r="I82" s="374"/>
      <c r="J82" s="379"/>
      <c r="K82" s="374"/>
      <c r="L82" s="374"/>
      <c r="M82" s="427" t="s">
        <v>1213</v>
      </c>
      <c r="N82" s="431"/>
      <c r="O82" s="435" t="s">
        <v>1746</v>
      </c>
    </row>
    <row r="83" spans="1:15" x14ac:dyDescent="0.25">
      <c r="A83" s="510" t="s">
        <v>1496</v>
      </c>
      <c r="B83" s="377" t="s">
        <v>701</v>
      </c>
      <c r="C83" s="381"/>
      <c r="D83" s="377" t="s">
        <v>702</v>
      </c>
      <c r="E83" s="377" t="s">
        <v>1530</v>
      </c>
      <c r="F83" s="378">
        <v>55.07</v>
      </c>
      <c r="G83" s="378">
        <v>36.369999999999997</v>
      </c>
      <c r="H83" s="371" t="s">
        <v>1191</v>
      </c>
      <c r="I83" s="374"/>
      <c r="J83" s="379"/>
      <c r="K83" s="374"/>
      <c r="L83" s="374"/>
      <c r="M83" s="427" t="s">
        <v>1213</v>
      </c>
      <c r="N83" s="431"/>
      <c r="O83" s="435" t="s">
        <v>1746</v>
      </c>
    </row>
    <row r="84" spans="1:15" x14ac:dyDescent="0.25">
      <c r="A84" s="510" t="s">
        <v>375</v>
      </c>
      <c r="B84" s="377" t="s">
        <v>705</v>
      </c>
      <c r="C84" s="381"/>
      <c r="D84" s="377" t="s">
        <v>706</v>
      </c>
      <c r="E84" s="377" t="s">
        <v>378</v>
      </c>
      <c r="F84" s="378">
        <v>52.17</v>
      </c>
      <c r="G84" s="378">
        <v>-106.68</v>
      </c>
      <c r="H84" s="371" t="s">
        <v>1191</v>
      </c>
      <c r="I84" s="374"/>
      <c r="J84" s="379"/>
      <c r="K84" s="374"/>
      <c r="L84" s="374"/>
      <c r="M84" s="427" t="s">
        <v>1213</v>
      </c>
      <c r="N84" s="431"/>
      <c r="O84" s="435" t="s">
        <v>1746</v>
      </c>
    </row>
    <row r="85" spans="1:15" x14ac:dyDescent="0.25">
      <c r="A85" s="510" t="s">
        <v>1282</v>
      </c>
      <c r="B85" s="377" t="s">
        <v>708</v>
      </c>
      <c r="C85" s="381"/>
      <c r="D85" s="377" t="s">
        <v>709</v>
      </c>
      <c r="E85" s="377"/>
      <c r="F85" s="378">
        <v>18.283300000000001</v>
      </c>
      <c r="G85" s="378">
        <v>109.367</v>
      </c>
      <c r="H85" s="371" t="s">
        <v>1191</v>
      </c>
      <c r="I85" s="374"/>
      <c r="J85" s="379"/>
      <c r="K85" s="374"/>
      <c r="L85" s="374"/>
      <c r="M85" s="427" t="s">
        <v>1213</v>
      </c>
      <c r="N85" s="431"/>
      <c r="O85" s="435" t="s">
        <v>1746</v>
      </c>
    </row>
    <row r="86" spans="1:15" x14ac:dyDescent="0.25">
      <c r="A86" s="510" t="s">
        <v>1564</v>
      </c>
      <c r="B86" s="377" t="s">
        <v>711</v>
      </c>
      <c r="C86" s="381"/>
      <c r="D86" s="377" t="s">
        <v>1570</v>
      </c>
      <c r="E86" s="377"/>
      <c r="F86" s="378">
        <v>37.46</v>
      </c>
      <c r="G86" s="378">
        <v>127.1</v>
      </c>
      <c r="H86" s="371" t="s">
        <v>1191</v>
      </c>
      <c r="I86" s="374"/>
      <c r="J86" s="379"/>
      <c r="K86" s="374"/>
      <c r="L86" s="374"/>
      <c r="M86" s="427" t="s">
        <v>1213</v>
      </c>
      <c r="N86" s="431"/>
      <c r="O86" s="435" t="s">
        <v>1746</v>
      </c>
    </row>
    <row r="87" spans="1:15" x14ac:dyDescent="0.25">
      <c r="A87" s="510" t="s">
        <v>258</v>
      </c>
      <c r="B87" s="377" t="s">
        <v>713</v>
      </c>
      <c r="C87" s="381" t="s">
        <v>1363</v>
      </c>
      <c r="D87" s="377" t="s">
        <v>714</v>
      </c>
      <c r="E87" s="377" t="s">
        <v>1362</v>
      </c>
      <c r="F87" s="378">
        <v>16.899999999999999</v>
      </c>
      <c r="G87" s="378">
        <v>78.2</v>
      </c>
      <c r="H87" s="371" t="s">
        <v>1191</v>
      </c>
      <c r="I87" s="374"/>
      <c r="J87" s="379"/>
      <c r="K87" s="374"/>
      <c r="L87" s="374"/>
      <c r="M87" s="427" t="s">
        <v>1213</v>
      </c>
      <c r="N87" s="431"/>
      <c r="O87" s="435" t="s">
        <v>1746</v>
      </c>
    </row>
    <row r="88" spans="1:15" x14ac:dyDescent="0.25">
      <c r="A88" s="510" t="s">
        <v>1272</v>
      </c>
      <c r="B88" s="448" t="s">
        <v>1278</v>
      </c>
      <c r="C88" s="444" t="s">
        <v>1279</v>
      </c>
      <c r="D88" s="448" t="s">
        <v>1276</v>
      </c>
      <c r="E88" s="448" t="s">
        <v>1277</v>
      </c>
      <c r="F88" s="439">
        <v>-33.151000000000003</v>
      </c>
      <c r="G88" s="439">
        <v>-70.671000000000006</v>
      </c>
      <c r="H88" s="440" t="s">
        <v>1191</v>
      </c>
      <c r="I88" s="440"/>
      <c r="J88" s="442"/>
      <c r="K88" s="441"/>
      <c r="L88" s="441"/>
      <c r="M88" s="445" t="s">
        <v>1195</v>
      </c>
      <c r="N88" s="446"/>
      <c r="O88" s="447" t="s">
        <v>80</v>
      </c>
    </row>
    <row r="89" spans="1:15" ht="30" x14ac:dyDescent="0.25">
      <c r="A89" s="510" t="s">
        <v>219</v>
      </c>
      <c r="B89" s="377" t="s">
        <v>1697</v>
      </c>
      <c r="C89" s="381" t="s">
        <v>1698</v>
      </c>
      <c r="D89" s="377" t="s">
        <v>1696</v>
      </c>
      <c r="E89" s="392" t="s">
        <v>1679</v>
      </c>
      <c r="F89" s="378">
        <v>19.013999999999999</v>
      </c>
      <c r="G89" s="378">
        <v>-155.66306</v>
      </c>
      <c r="H89" s="371" t="s">
        <v>1191</v>
      </c>
      <c r="I89" s="374"/>
      <c r="J89" s="379"/>
      <c r="K89" s="374">
        <v>417</v>
      </c>
      <c r="L89" s="374">
        <v>653</v>
      </c>
      <c r="M89" s="427" t="s">
        <v>1699</v>
      </c>
      <c r="N89" s="431"/>
      <c r="O89" s="447" t="s">
        <v>1752</v>
      </c>
    </row>
    <row r="90" spans="1:15" x14ac:dyDescent="0.25">
      <c r="A90" s="510" t="s">
        <v>1496</v>
      </c>
      <c r="B90" s="377" t="s">
        <v>724</v>
      </c>
      <c r="C90" s="381"/>
      <c r="D90" s="377" t="s">
        <v>725</v>
      </c>
      <c r="E90" s="377" t="s">
        <v>1530</v>
      </c>
      <c r="F90" s="378">
        <v>47.02</v>
      </c>
      <c r="G90" s="378">
        <v>142.72</v>
      </c>
      <c r="H90" s="371" t="s">
        <v>1191</v>
      </c>
      <c r="I90" s="374"/>
      <c r="J90" s="379"/>
      <c r="K90" s="374"/>
      <c r="L90" s="374"/>
      <c r="M90" s="427" t="s">
        <v>1213</v>
      </c>
      <c r="N90" s="431"/>
      <c r="O90" s="435" t="s">
        <v>1746</v>
      </c>
    </row>
    <row r="91" spans="1:15" x14ac:dyDescent="0.25">
      <c r="A91" s="510" t="s">
        <v>219</v>
      </c>
      <c r="B91" s="377" t="s">
        <v>112</v>
      </c>
      <c r="C91" s="381"/>
      <c r="D91" s="377" t="s">
        <v>1700</v>
      </c>
      <c r="E91" s="377" t="s">
        <v>82</v>
      </c>
      <c r="F91" s="378">
        <v>30.37</v>
      </c>
      <c r="G91" s="378">
        <v>-89.45</v>
      </c>
      <c r="H91" s="371" t="s">
        <v>1191</v>
      </c>
      <c r="I91" s="374"/>
      <c r="J91" s="379"/>
      <c r="K91" s="374">
        <v>327</v>
      </c>
      <c r="L91" s="374">
        <v>609</v>
      </c>
      <c r="M91" s="427" t="s">
        <v>1213</v>
      </c>
      <c r="N91" s="431"/>
      <c r="O91" s="435" t="s">
        <v>1746</v>
      </c>
    </row>
    <row r="92" spans="1:15" x14ac:dyDescent="0.25">
      <c r="A92" s="510" t="s">
        <v>375</v>
      </c>
      <c r="B92" s="377" t="s">
        <v>728</v>
      </c>
      <c r="C92" s="381"/>
      <c r="D92" s="377" t="s">
        <v>729</v>
      </c>
      <c r="E92" s="377" t="s">
        <v>378</v>
      </c>
      <c r="F92" s="378">
        <v>45.85</v>
      </c>
      <c r="G92" s="378">
        <v>-74.45</v>
      </c>
      <c r="H92" s="371" t="s">
        <v>1191</v>
      </c>
      <c r="I92" s="374"/>
      <c r="J92" s="379"/>
      <c r="K92" s="374"/>
      <c r="L92" s="374"/>
      <c r="M92" s="427" t="s">
        <v>1271</v>
      </c>
      <c r="N92" s="431"/>
      <c r="O92" s="435" t="s">
        <v>1746</v>
      </c>
    </row>
    <row r="93" spans="1:15" ht="30" x14ac:dyDescent="0.25">
      <c r="A93" s="510" t="s">
        <v>1478</v>
      </c>
      <c r="B93" s="377" t="s">
        <v>1482</v>
      </c>
      <c r="C93" s="381" t="s">
        <v>1483</v>
      </c>
      <c r="D93" s="377" t="s">
        <v>1481</v>
      </c>
      <c r="E93" s="377" t="s">
        <v>1201</v>
      </c>
      <c r="F93" s="378">
        <v>78.223380000000006</v>
      </c>
      <c r="G93" s="378">
        <v>15.400650000000001</v>
      </c>
      <c r="H93" s="371" t="s">
        <v>1191</v>
      </c>
      <c r="I93" s="374"/>
      <c r="J93" s="379"/>
      <c r="K93" s="374">
        <v>368</v>
      </c>
      <c r="L93" s="374">
        <v>892</v>
      </c>
      <c r="M93" s="427" t="s">
        <v>1484</v>
      </c>
      <c r="N93" s="431"/>
      <c r="O93" s="447" t="s">
        <v>1752</v>
      </c>
    </row>
    <row r="94" spans="1:15" x14ac:dyDescent="0.25">
      <c r="A94" s="510" t="s">
        <v>219</v>
      </c>
      <c r="B94" s="377" t="s">
        <v>716</v>
      </c>
      <c r="C94" s="381" t="s">
        <v>1695</v>
      </c>
      <c r="D94" s="377" t="s">
        <v>1693</v>
      </c>
      <c r="E94" s="377" t="s">
        <v>1694</v>
      </c>
      <c r="F94" s="378">
        <v>43.7361</v>
      </c>
      <c r="G94" s="378">
        <v>-96.622500000000002</v>
      </c>
      <c r="H94" s="374" t="s">
        <v>1191</v>
      </c>
      <c r="I94" s="371"/>
      <c r="J94" s="379"/>
      <c r="K94" s="374"/>
      <c r="L94" s="374"/>
      <c r="M94" s="427" t="s">
        <v>1236</v>
      </c>
      <c r="N94" s="431"/>
      <c r="O94" s="435" t="s">
        <v>1746</v>
      </c>
    </row>
    <row r="95" spans="1:15" x14ac:dyDescent="0.25">
      <c r="A95" s="510" t="s">
        <v>753</v>
      </c>
      <c r="B95" s="377" t="s">
        <v>752</v>
      </c>
      <c r="C95" s="381"/>
      <c r="D95" s="377" t="s">
        <v>753</v>
      </c>
      <c r="E95" s="377" t="s">
        <v>203</v>
      </c>
      <c r="F95" s="378">
        <v>22.938800000000001</v>
      </c>
      <c r="G95" s="378">
        <v>120.2756</v>
      </c>
      <c r="H95" s="371" t="s">
        <v>1191</v>
      </c>
      <c r="I95" s="374"/>
      <c r="J95" s="379"/>
      <c r="K95" s="374"/>
      <c r="L95" s="374"/>
      <c r="M95" s="427" t="s">
        <v>1213</v>
      </c>
      <c r="N95" s="431"/>
      <c r="O95" s="435" t="s">
        <v>1746</v>
      </c>
    </row>
    <row r="96" spans="1:15" x14ac:dyDescent="0.25">
      <c r="A96" s="510" t="s">
        <v>1595</v>
      </c>
      <c r="B96" s="377" t="s">
        <v>754</v>
      </c>
      <c r="C96" s="381"/>
      <c r="D96" s="377" t="s">
        <v>1601</v>
      </c>
      <c r="E96" s="377" t="s">
        <v>203</v>
      </c>
      <c r="F96" s="378">
        <v>25.09</v>
      </c>
      <c r="G96" s="378">
        <v>121.4</v>
      </c>
      <c r="H96" s="371" t="s">
        <v>1191</v>
      </c>
      <c r="I96" s="371"/>
      <c r="J96" s="379"/>
      <c r="K96" s="374"/>
      <c r="L96" s="374"/>
      <c r="M96" s="427" t="s">
        <v>1213</v>
      </c>
      <c r="N96" s="431"/>
      <c r="O96" s="435" t="s">
        <v>1746</v>
      </c>
    </row>
    <row r="97" spans="1:15" x14ac:dyDescent="0.25">
      <c r="A97" s="510" t="s">
        <v>1204</v>
      </c>
      <c r="B97" s="377" t="s">
        <v>756</v>
      </c>
      <c r="C97" s="381"/>
      <c r="D97" s="377" t="s">
        <v>1218</v>
      </c>
      <c r="E97" s="377" t="s">
        <v>1219</v>
      </c>
      <c r="F97" s="378">
        <v>-53.866700000000002</v>
      </c>
      <c r="G97" s="378">
        <v>-66</v>
      </c>
      <c r="H97" s="371" t="s">
        <v>1191</v>
      </c>
      <c r="I97" s="374"/>
      <c r="J97" s="379"/>
      <c r="K97" s="374"/>
      <c r="L97" s="374"/>
      <c r="M97" s="427" t="s">
        <v>1213</v>
      </c>
      <c r="N97" s="431"/>
      <c r="O97" s="435" t="s">
        <v>1746</v>
      </c>
    </row>
    <row r="98" spans="1:15" x14ac:dyDescent="0.25">
      <c r="A98" s="510" t="s">
        <v>219</v>
      </c>
      <c r="B98" s="377" t="s">
        <v>758</v>
      </c>
      <c r="C98" s="381"/>
      <c r="D98" s="377" t="s">
        <v>1703</v>
      </c>
      <c r="E98" s="377" t="s">
        <v>370</v>
      </c>
      <c r="F98" s="378">
        <v>39.979999999999997</v>
      </c>
      <c r="G98" s="378">
        <v>-104.95</v>
      </c>
      <c r="H98" s="371" t="s">
        <v>1191</v>
      </c>
      <c r="I98" s="374"/>
      <c r="J98" s="379"/>
      <c r="K98" s="374"/>
      <c r="L98" s="374"/>
      <c r="M98" s="427" t="s">
        <v>1213</v>
      </c>
      <c r="N98" s="431"/>
      <c r="O98" s="435" t="s">
        <v>1746</v>
      </c>
    </row>
    <row r="99" spans="1:15" x14ac:dyDescent="0.25">
      <c r="A99" s="510" t="s">
        <v>1400</v>
      </c>
      <c r="B99" s="377" t="s">
        <v>772</v>
      </c>
      <c r="C99" s="381"/>
      <c r="D99" s="377" t="s">
        <v>773</v>
      </c>
      <c r="E99" s="377" t="s">
        <v>1432</v>
      </c>
      <c r="F99" s="378">
        <v>36.116999999999997</v>
      </c>
      <c r="G99" s="378">
        <v>140.05000000000001</v>
      </c>
      <c r="H99" s="374" t="s">
        <v>1191</v>
      </c>
      <c r="I99" s="371"/>
      <c r="J99" s="379"/>
      <c r="K99" s="374"/>
      <c r="L99" s="374"/>
      <c r="M99" s="427" t="s">
        <v>1213</v>
      </c>
      <c r="N99" s="431"/>
      <c r="O99" s="435" t="s">
        <v>1746</v>
      </c>
    </row>
    <row r="100" spans="1:15" x14ac:dyDescent="0.25">
      <c r="A100" s="510" t="s">
        <v>1324</v>
      </c>
      <c r="B100" s="377" t="s">
        <v>160</v>
      </c>
      <c r="C100" s="381"/>
      <c r="D100" s="377" t="s">
        <v>761</v>
      </c>
      <c r="E100" s="377" t="s">
        <v>1329</v>
      </c>
      <c r="F100" s="378">
        <v>43.4</v>
      </c>
      <c r="G100" s="378">
        <v>1.5</v>
      </c>
      <c r="H100" s="371" t="s">
        <v>1191</v>
      </c>
      <c r="I100" s="374"/>
      <c r="J100" s="379"/>
      <c r="K100" s="374"/>
      <c r="L100" s="374"/>
      <c r="M100" s="427" t="s">
        <v>1213</v>
      </c>
      <c r="N100" s="431"/>
      <c r="O100" s="435" t="s">
        <v>1746</v>
      </c>
    </row>
    <row r="101" spans="1:15" x14ac:dyDescent="0.25">
      <c r="A101" s="510" t="s">
        <v>1188</v>
      </c>
      <c r="B101" s="448" t="s">
        <v>1202</v>
      </c>
      <c r="C101" s="444"/>
      <c r="D101" s="448" t="s">
        <v>1200</v>
      </c>
      <c r="E101" s="448" t="s">
        <v>1201</v>
      </c>
      <c r="F101" s="383">
        <v>-72.359200000000001</v>
      </c>
      <c r="G101" s="383">
        <v>2.4944999999999999</v>
      </c>
      <c r="H101" s="440" t="s">
        <v>1191</v>
      </c>
      <c r="I101" s="441"/>
      <c r="J101" s="442"/>
      <c r="K101" s="441"/>
      <c r="L101" s="441"/>
      <c r="M101" s="445" t="s">
        <v>1203</v>
      </c>
      <c r="N101" s="446"/>
      <c r="O101" s="447" t="s">
        <v>80</v>
      </c>
    </row>
    <row r="102" spans="1:15" x14ac:dyDescent="0.25">
      <c r="A102" s="510" t="s">
        <v>1478</v>
      </c>
      <c r="B102" s="377" t="s">
        <v>1489</v>
      </c>
      <c r="C102" s="381"/>
      <c r="D102" s="377" t="s">
        <v>1488</v>
      </c>
      <c r="E102" s="377" t="s">
        <v>1201</v>
      </c>
      <c r="F102" s="378">
        <v>69.764899999999997</v>
      </c>
      <c r="G102" s="378">
        <v>18.920200000000001</v>
      </c>
      <c r="H102" s="371" t="s">
        <v>1191</v>
      </c>
      <c r="I102" s="374"/>
      <c r="J102" s="379"/>
      <c r="K102" s="374"/>
      <c r="L102" s="374"/>
      <c r="M102" s="427" t="s">
        <v>1213</v>
      </c>
      <c r="N102" s="431"/>
      <c r="O102" s="435" t="s">
        <v>1746</v>
      </c>
    </row>
    <row r="103" spans="1:15" x14ac:dyDescent="0.25">
      <c r="A103" s="518" t="s">
        <v>219</v>
      </c>
      <c r="B103" s="377" t="s">
        <v>780</v>
      </c>
      <c r="C103" s="381" t="s">
        <v>780</v>
      </c>
      <c r="D103" s="388" t="s">
        <v>1657</v>
      </c>
      <c r="E103" s="388" t="s">
        <v>1658</v>
      </c>
      <c r="F103" s="378">
        <v>18.211300000000001</v>
      </c>
      <c r="G103" s="378">
        <v>-67.136899999999997</v>
      </c>
      <c r="H103" s="371" t="s">
        <v>1191</v>
      </c>
      <c r="I103" s="374"/>
      <c r="J103" s="379"/>
      <c r="K103" s="374"/>
      <c r="L103" s="374"/>
      <c r="M103" s="427" t="s">
        <v>1659</v>
      </c>
      <c r="N103" s="431"/>
      <c r="O103" s="447" t="s">
        <v>1752</v>
      </c>
    </row>
    <row r="104" spans="1:15" ht="30" x14ac:dyDescent="0.25">
      <c r="A104" s="448" t="s">
        <v>1337</v>
      </c>
      <c r="B104" s="448" t="s">
        <v>1350</v>
      </c>
      <c r="C104" s="444"/>
      <c r="D104" s="448" t="s">
        <v>1348</v>
      </c>
      <c r="E104" s="448" t="s">
        <v>1349</v>
      </c>
      <c r="F104" s="439">
        <v>50.332999999999998</v>
      </c>
      <c r="G104" s="439">
        <v>8.48</v>
      </c>
      <c r="H104" s="440" t="s">
        <v>1191</v>
      </c>
      <c r="I104" s="441"/>
      <c r="J104" s="442"/>
      <c r="K104" s="441"/>
      <c r="L104" s="441"/>
      <c r="M104" s="445" t="s">
        <v>1349</v>
      </c>
      <c r="N104" s="446" t="s">
        <v>1747</v>
      </c>
      <c r="O104" s="447" t="s">
        <v>1748</v>
      </c>
    </row>
    <row r="105" spans="1:15" x14ac:dyDescent="0.25">
      <c r="A105" s="377" t="s">
        <v>154</v>
      </c>
      <c r="B105" s="377" t="s">
        <v>781</v>
      </c>
      <c r="C105" s="381"/>
      <c r="D105" s="377" t="s">
        <v>782</v>
      </c>
      <c r="E105" s="377" t="s">
        <v>57</v>
      </c>
      <c r="F105" s="378">
        <v>40.442599999999999</v>
      </c>
      <c r="G105" s="378">
        <v>-3.9516</v>
      </c>
      <c r="H105" s="371" t="s">
        <v>1191</v>
      </c>
      <c r="I105" s="374"/>
      <c r="J105" s="379"/>
      <c r="K105" s="374"/>
      <c r="L105" s="374"/>
      <c r="M105" s="427" t="s">
        <v>1584</v>
      </c>
      <c r="N105" s="431"/>
      <c r="O105" s="435" t="s">
        <v>1746</v>
      </c>
    </row>
    <row r="106" spans="1:15" x14ac:dyDescent="0.25">
      <c r="A106" s="377" t="s">
        <v>1714</v>
      </c>
      <c r="B106" s="377" t="s">
        <v>471</v>
      </c>
      <c r="C106" s="381"/>
      <c r="D106" s="377" t="s">
        <v>1714</v>
      </c>
      <c r="E106" s="377"/>
      <c r="F106" s="378">
        <v>21.05</v>
      </c>
      <c r="G106" s="378">
        <v>105.75</v>
      </c>
      <c r="H106" s="371" t="s">
        <v>1191</v>
      </c>
      <c r="I106" s="374"/>
      <c r="J106" s="379"/>
      <c r="K106" s="374"/>
      <c r="L106" s="374"/>
      <c r="M106" s="427" t="s">
        <v>1213</v>
      </c>
      <c r="N106" s="431"/>
      <c r="O106" s="435" t="s">
        <v>1746</v>
      </c>
    </row>
    <row r="107" spans="1:15" x14ac:dyDescent="0.25">
      <c r="A107" s="377" t="s">
        <v>219</v>
      </c>
      <c r="B107" s="377" t="s">
        <v>1706</v>
      </c>
      <c r="C107" s="381" t="s">
        <v>1707</v>
      </c>
      <c r="D107" s="377" t="s">
        <v>1704</v>
      </c>
      <c r="E107" s="392" t="s">
        <v>1705</v>
      </c>
      <c r="F107" s="378">
        <v>37.935250000000003</v>
      </c>
      <c r="G107" s="378">
        <v>-75.469099999999997</v>
      </c>
      <c r="H107" s="371" t="s">
        <v>1191</v>
      </c>
      <c r="I107" s="374"/>
      <c r="J107" s="379"/>
      <c r="K107" s="374">
        <v>379</v>
      </c>
      <c r="L107" s="374">
        <v>609</v>
      </c>
      <c r="M107" s="427" t="s">
        <v>1639</v>
      </c>
      <c r="N107" s="431"/>
      <c r="O107" s="435" t="s">
        <v>1746</v>
      </c>
    </row>
    <row r="108" spans="1:15" x14ac:dyDescent="0.25">
      <c r="A108" s="377" t="s">
        <v>219</v>
      </c>
      <c r="B108" s="377" t="s">
        <v>1709</v>
      </c>
      <c r="C108" s="381" t="s">
        <v>1710</v>
      </c>
      <c r="D108" s="377" t="s">
        <v>1704</v>
      </c>
      <c r="E108" s="377" t="s">
        <v>1708</v>
      </c>
      <c r="F108" s="378">
        <v>37.945599999999999</v>
      </c>
      <c r="G108" s="378">
        <v>-75.461699999999993</v>
      </c>
      <c r="H108" s="371" t="s">
        <v>1191</v>
      </c>
      <c r="I108" s="374"/>
      <c r="J108" s="379"/>
      <c r="K108" s="374">
        <v>379</v>
      </c>
      <c r="L108" s="374">
        <v>609</v>
      </c>
      <c r="M108" s="427" t="s">
        <v>1213</v>
      </c>
      <c r="N108" s="431"/>
      <c r="O108" s="435" t="s">
        <v>1746</v>
      </c>
    </row>
    <row r="109" spans="1:15" ht="30" x14ac:dyDescent="0.25">
      <c r="A109" s="377" t="s">
        <v>1337</v>
      </c>
      <c r="B109" s="377" t="s">
        <v>790</v>
      </c>
      <c r="C109" s="381"/>
      <c r="D109" s="377" t="s">
        <v>791</v>
      </c>
      <c r="E109" s="377" t="s">
        <v>1351</v>
      </c>
      <c r="F109" s="378">
        <v>47.87</v>
      </c>
      <c r="G109" s="378">
        <v>11</v>
      </c>
      <c r="H109" s="371" t="s">
        <v>1191</v>
      </c>
      <c r="I109" s="374"/>
      <c r="J109" s="379"/>
      <c r="K109" s="374"/>
      <c r="L109" s="374"/>
      <c r="M109" s="427" t="s">
        <v>1352</v>
      </c>
      <c r="N109" s="431"/>
      <c r="O109" s="435" t="s">
        <v>1746</v>
      </c>
    </row>
    <row r="110" spans="1:15" x14ac:dyDescent="0.25">
      <c r="A110" s="377" t="s">
        <v>219</v>
      </c>
      <c r="B110" s="377" t="s">
        <v>793</v>
      </c>
      <c r="C110" s="381"/>
      <c r="D110" s="377" t="s">
        <v>1713</v>
      </c>
      <c r="E110" s="377"/>
      <c r="F110" s="378">
        <v>41.25</v>
      </c>
      <c r="G110" s="378">
        <v>-75.900000000000006</v>
      </c>
      <c r="H110" s="371" t="s">
        <v>1191</v>
      </c>
      <c r="I110" s="374"/>
      <c r="J110" s="379"/>
      <c r="K110" s="374"/>
      <c r="L110" s="374"/>
      <c r="M110" s="427" t="s">
        <v>1213</v>
      </c>
      <c r="N110" s="431"/>
      <c r="O110" s="435" t="s">
        <v>1746</v>
      </c>
    </row>
    <row r="111" spans="1:15" x14ac:dyDescent="0.25">
      <c r="A111" s="377" t="s">
        <v>1595</v>
      </c>
      <c r="B111" s="377" t="s">
        <v>205</v>
      </c>
      <c r="C111" s="381"/>
      <c r="D111" s="377" t="s">
        <v>1600</v>
      </c>
      <c r="E111" s="377" t="s">
        <v>203</v>
      </c>
      <c r="F111" s="378">
        <v>24.784099999999999</v>
      </c>
      <c r="G111" s="378">
        <v>121.0013</v>
      </c>
      <c r="H111" s="371" t="s">
        <v>1191</v>
      </c>
      <c r="I111" s="374"/>
      <c r="J111" s="379"/>
      <c r="K111" s="374"/>
      <c r="L111" s="374"/>
      <c r="M111" s="427" t="s">
        <v>1213</v>
      </c>
      <c r="N111" s="431"/>
      <c r="O111" s="435" t="s">
        <v>1746</v>
      </c>
    </row>
    <row r="112" spans="1:15" ht="30" x14ac:dyDescent="0.25">
      <c r="A112" s="448" t="s">
        <v>375</v>
      </c>
      <c r="B112" s="448"/>
      <c r="C112" s="444"/>
      <c r="D112" s="448" t="s">
        <v>1263</v>
      </c>
      <c r="E112" s="448" t="s">
        <v>1264</v>
      </c>
      <c r="F112" s="439">
        <v>68.317999999999998</v>
      </c>
      <c r="G112" s="439">
        <v>-133.53899999999999</v>
      </c>
      <c r="H112" s="440" t="s">
        <v>1191</v>
      </c>
      <c r="I112" s="441"/>
      <c r="J112" s="442"/>
      <c r="K112" s="441"/>
      <c r="L112" s="441"/>
      <c r="M112" s="445" t="s">
        <v>1265</v>
      </c>
      <c r="N112" s="446" t="s">
        <v>1743</v>
      </c>
      <c r="O112" s="447" t="s">
        <v>80</v>
      </c>
    </row>
    <row r="113" spans="1:256" ht="30" x14ac:dyDescent="0.25">
      <c r="A113" s="448" t="s">
        <v>1324</v>
      </c>
      <c r="B113" s="448"/>
      <c r="C113" s="444"/>
      <c r="D113" s="448" t="s">
        <v>1325</v>
      </c>
      <c r="E113" s="448" t="s">
        <v>161</v>
      </c>
      <c r="F113" s="439">
        <v>43.423900000000003</v>
      </c>
      <c r="G113" s="439">
        <v>1.5061</v>
      </c>
      <c r="H113" s="440" t="s">
        <v>1191</v>
      </c>
      <c r="I113" s="440"/>
      <c r="J113" s="442"/>
      <c r="K113" s="441"/>
      <c r="L113" s="441"/>
      <c r="M113" s="445" t="s">
        <v>1326</v>
      </c>
      <c r="N113" s="446" t="s">
        <v>1744</v>
      </c>
      <c r="O113" s="447" t="s">
        <v>80</v>
      </c>
    </row>
    <row r="114" spans="1:256" x14ac:dyDescent="0.25">
      <c r="A114" s="449" t="s">
        <v>1494</v>
      </c>
      <c r="B114" s="448"/>
      <c r="C114" s="444"/>
      <c r="D114" s="450" t="s">
        <v>1495</v>
      </c>
      <c r="E114" s="450" t="s">
        <v>57</v>
      </c>
      <c r="F114" s="439">
        <v>36.997199999999999</v>
      </c>
      <c r="G114" s="439">
        <v>-25.1357</v>
      </c>
      <c r="H114" s="440" t="s">
        <v>1191</v>
      </c>
      <c r="I114" s="441"/>
      <c r="J114" s="442"/>
      <c r="K114" s="441">
        <v>484</v>
      </c>
      <c r="L114" s="441">
        <v>860</v>
      </c>
      <c r="M114" s="445" t="s">
        <v>57</v>
      </c>
      <c r="N114" s="530" t="s">
        <v>1887</v>
      </c>
      <c r="O114" s="447" t="s">
        <v>1748</v>
      </c>
    </row>
    <row r="115" spans="1:256" x14ac:dyDescent="0.25">
      <c r="A115" s="448" t="s">
        <v>1272</v>
      </c>
      <c r="B115" s="448"/>
      <c r="C115" s="444"/>
      <c r="D115" s="448" t="s">
        <v>1276</v>
      </c>
      <c r="E115" s="448" t="s">
        <v>1281</v>
      </c>
      <c r="F115" s="439">
        <v>-33.130000000000003</v>
      </c>
      <c r="G115" s="439">
        <v>-70.667000000000002</v>
      </c>
      <c r="H115" s="441" t="s">
        <v>1191</v>
      </c>
      <c r="I115" s="440"/>
      <c r="J115" s="442"/>
      <c r="K115" s="441">
        <v>148</v>
      </c>
      <c r="L115" s="441">
        <v>385</v>
      </c>
      <c r="M115" s="445" t="s">
        <v>1196</v>
      </c>
      <c r="N115" s="446" t="s">
        <v>1751</v>
      </c>
      <c r="O115" s="447" t="s">
        <v>80</v>
      </c>
    </row>
    <row r="116" spans="1:256" x14ac:dyDescent="0.25">
      <c r="A116" s="448" t="s">
        <v>1337</v>
      </c>
      <c r="B116" s="448"/>
      <c r="C116" s="444"/>
      <c r="D116" s="448" t="s">
        <v>1344</v>
      </c>
      <c r="E116" s="448" t="s">
        <v>1345</v>
      </c>
      <c r="F116" s="439">
        <v>48.067</v>
      </c>
      <c r="G116" s="439">
        <v>11.266999999999999</v>
      </c>
      <c r="H116" s="441" t="s">
        <v>1191</v>
      </c>
      <c r="I116" s="440"/>
      <c r="J116" s="442"/>
      <c r="K116" s="441"/>
      <c r="L116" s="441"/>
      <c r="M116" s="445" t="s">
        <v>1196</v>
      </c>
      <c r="N116" s="446" t="s">
        <v>1751</v>
      </c>
      <c r="O116" s="447" t="s">
        <v>80</v>
      </c>
    </row>
    <row r="117" spans="1:256" x14ac:dyDescent="0.25">
      <c r="A117" s="448" t="s">
        <v>1553</v>
      </c>
      <c r="B117" s="448"/>
      <c r="C117" s="444"/>
      <c r="D117" s="448" t="s">
        <v>1553</v>
      </c>
      <c r="E117" s="448" t="s">
        <v>1201</v>
      </c>
      <c r="F117" s="439">
        <v>1</v>
      </c>
      <c r="G117" s="439">
        <v>103</v>
      </c>
      <c r="H117" s="440" t="s">
        <v>1191</v>
      </c>
      <c r="I117" s="440"/>
      <c r="J117" s="442"/>
      <c r="K117" s="441"/>
      <c r="L117" s="441"/>
      <c r="M117" s="445" t="s">
        <v>1203</v>
      </c>
      <c r="N117" s="446"/>
      <c r="O117" s="447" t="s">
        <v>80</v>
      </c>
    </row>
    <row r="118" spans="1:256" x14ac:dyDescent="0.25">
      <c r="A118" s="438" t="s">
        <v>171</v>
      </c>
      <c r="B118" s="448"/>
      <c r="C118" s="444"/>
      <c r="D118" s="438" t="s">
        <v>1613</v>
      </c>
      <c r="E118" s="438" t="s">
        <v>1201</v>
      </c>
      <c r="F118" s="439">
        <v>25</v>
      </c>
      <c r="G118" s="439">
        <v>55</v>
      </c>
      <c r="H118" s="440" t="s">
        <v>1191</v>
      </c>
      <c r="I118" s="440"/>
      <c r="J118" s="442"/>
      <c r="K118" s="441"/>
      <c r="L118" s="441"/>
      <c r="M118" s="445" t="s">
        <v>1203</v>
      </c>
      <c r="N118" s="446"/>
      <c r="O118" s="447" t="s">
        <v>80</v>
      </c>
      <c r="IR118" s="387"/>
      <c r="IS118" s="387"/>
      <c r="IT118" s="387"/>
      <c r="IU118" s="387"/>
      <c r="IV118" s="387"/>
    </row>
    <row r="119" spans="1:256" x14ac:dyDescent="0.25">
      <c r="A119" s="448" t="s">
        <v>1454</v>
      </c>
      <c r="B119" s="448"/>
      <c r="C119" s="444"/>
      <c r="D119" s="448" t="s">
        <v>1454</v>
      </c>
      <c r="E119" s="448" t="s">
        <v>1274</v>
      </c>
      <c r="F119" s="439">
        <v>-20</v>
      </c>
      <c r="G119" s="439">
        <v>58</v>
      </c>
      <c r="H119" s="440" t="s">
        <v>1191</v>
      </c>
      <c r="I119" s="441"/>
      <c r="J119" s="442"/>
      <c r="K119" s="441"/>
      <c r="L119" s="441"/>
      <c r="M119" s="445" t="s">
        <v>1455</v>
      </c>
      <c r="N119" s="446"/>
      <c r="O119" s="447" t="s">
        <v>80</v>
      </c>
    </row>
    <row r="120" spans="1:256" x14ac:dyDescent="0.25">
      <c r="A120" s="510" t="s">
        <v>1188</v>
      </c>
      <c r="B120" s="448"/>
      <c r="C120" s="444" t="s">
        <v>1194</v>
      </c>
      <c r="D120" s="448" t="s">
        <v>1192</v>
      </c>
      <c r="E120" s="448" t="s">
        <v>1193</v>
      </c>
      <c r="F120" s="439">
        <v>-77.832999999999998</v>
      </c>
      <c r="G120" s="439">
        <v>-166.4</v>
      </c>
      <c r="H120" s="441" t="s">
        <v>1191</v>
      </c>
      <c r="I120" s="440"/>
      <c r="J120" s="442"/>
      <c r="K120" s="441"/>
      <c r="L120" s="441"/>
      <c r="M120" s="445" t="s">
        <v>1195</v>
      </c>
      <c r="N120" s="446"/>
      <c r="O120" s="447" t="s">
        <v>80</v>
      </c>
    </row>
    <row r="121" spans="1:256" x14ac:dyDescent="0.25">
      <c r="A121" s="448" t="s">
        <v>1272</v>
      </c>
      <c r="B121" s="448"/>
      <c r="C121" s="444"/>
      <c r="D121" s="448" t="s">
        <v>1273</v>
      </c>
      <c r="E121" s="448" t="s">
        <v>1274</v>
      </c>
      <c r="F121" s="439">
        <v>-53</v>
      </c>
      <c r="G121" s="439">
        <v>-71</v>
      </c>
      <c r="H121" s="440" t="s">
        <v>1191</v>
      </c>
      <c r="I121" s="441"/>
      <c r="J121" s="442"/>
      <c r="K121" s="441"/>
      <c r="L121" s="441"/>
      <c r="M121" s="445" t="s">
        <v>1275</v>
      </c>
      <c r="N121" s="446"/>
      <c r="O121" s="447" t="s">
        <v>1748</v>
      </c>
    </row>
    <row r="122" spans="1:256" x14ac:dyDescent="0.25">
      <c r="A122" s="448" t="s">
        <v>1555</v>
      </c>
      <c r="B122" s="448"/>
      <c r="C122" s="444" t="s">
        <v>1557</v>
      </c>
      <c r="D122" s="448" t="s">
        <v>904</v>
      </c>
      <c r="E122" s="448" t="s">
        <v>1556</v>
      </c>
      <c r="F122" s="439">
        <v>-25.53</v>
      </c>
      <c r="G122" s="439">
        <v>27.42</v>
      </c>
      <c r="H122" s="441" t="s">
        <v>1191</v>
      </c>
      <c r="I122" s="441"/>
      <c r="J122" s="442"/>
      <c r="K122" s="441"/>
      <c r="L122" s="441"/>
      <c r="M122" s="445" t="s">
        <v>1558</v>
      </c>
      <c r="N122" s="446"/>
      <c r="O122" s="447" t="s">
        <v>1748</v>
      </c>
    </row>
    <row r="123" spans="1:256" ht="30" outlineLevel="1" x14ac:dyDescent="0.25">
      <c r="A123" s="448" t="s">
        <v>1188</v>
      </c>
      <c r="B123" s="448"/>
      <c r="C123" s="444"/>
      <c r="D123" s="448" t="s">
        <v>1197</v>
      </c>
      <c r="E123" s="448" t="s">
        <v>1198</v>
      </c>
      <c r="F123" s="439">
        <v>-63.320999999999998</v>
      </c>
      <c r="G123" s="439">
        <v>-57.899000000000001</v>
      </c>
      <c r="H123" s="440" t="s">
        <v>1191</v>
      </c>
      <c r="I123" s="441"/>
      <c r="J123" s="442"/>
      <c r="K123" s="441"/>
      <c r="L123" s="441"/>
      <c r="M123" s="445" t="s">
        <v>1199</v>
      </c>
      <c r="N123" s="446"/>
      <c r="O123" s="447" t="s">
        <v>1748</v>
      </c>
    </row>
    <row r="124" spans="1:256" outlineLevel="1" x14ac:dyDescent="0.25">
      <c r="A124" s="385" t="s">
        <v>1220</v>
      </c>
      <c r="B124" s="448"/>
      <c r="C124" s="444" t="s">
        <v>1226</v>
      </c>
      <c r="D124" s="385" t="s">
        <v>1225</v>
      </c>
      <c r="E124" s="385" t="s">
        <v>1221</v>
      </c>
      <c r="F124" s="439">
        <v>-12.359</v>
      </c>
      <c r="G124" s="439">
        <v>130.982</v>
      </c>
      <c r="H124" s="440" t="s">
        <v>1191</v>
      </c>
      <c r="I124" s="440"/>
      <c r="J124" s="442"/>
      <c r="K124" s="441"/>
      <c r="L124" s="441"/>
      <c r="M124" s="445" t="s">
        <v>1227</v>
      </c>
      <c r="N124" s="446"/>
      <c r="O124" s="447" t="s">
        <v>1748</v>
      </c>
    </row>
    <row r="125" spans="1:256" outlineLevel="1" x14ac:dyDescent="0.25">
      <c r="A125" s="377" t="s">
        <v>1310</v>
      </c>
      <c r="B125" s="448"/>
      <c r="C125" s="444" t="s">
        <v>1313</v>
      </c>
      <c r="D125" s="377" t="s">
        <v>1311</v>
      </c>
      <c r="E125" s="377" t="s">
        <v>1312</v>
      </c>
      <c r="F125" s="439">
        <v>0.62230000000000008</v>
      </c>
      <c r="G125" s="439">
        <v>-78.579099999999997</v>
      </c>
      <c r="H125" s="440" t="s">
        <v>1191</v>
      </c>
      <c r="I125" s="441"/>
      <c r="J125" s="442"/>
      <c r="K125" s="441"/>
      <c r="L125" s="441"/>
      <c r="M125" s="445" t="s">
        <v>1227</v>
      </c>
      <c r="N125" s="446"/>
      <c r="O125" s="447" t="s">
        <v>1748</v>
      </c>
    </row>
    <row r="126" spans="1:256" outlineLevel="1" x14ac:dyDescent="0.25">
      <c r="A126" s="385" t="s">
        <v>1333</v>
      </c>
      <c r="B126" s="448"/>
      <c r="C126" s="444" t="s">
        <v>1336</v>
      </c>
      <c r="D126" s="385" t="s">
        <v>1334</v>
      </c>
      <c r="E126" s="385" t="s">
        <v>1335</v>
      </c>
      <c r="F126" s="439">
        <v>0.38650000000000001</v>
      </c>
      <c r="G126" s="439">
        <v>9.5973000000000006</v>
      </c>
      <c r="H126" s="440" t="s">
        <v>1191</v>
      </c>
      <c r="I126" s="441"/>
      <c r="J126" s="442"/>
      <c r="K126" s="441"/>
      <c r="L126" s="441"/>
      <c r="M126" s="445" t="s">
        <v>1227</v>
      </c>
      <c r="N126" s="446"/>
      <c r="O126" s="447" t="s">
        <v>1748</v>
      </c>
    </row>
    <row r="127" spans="1:256" outlineLevel="1" x14ac:dyDescent="0.25">
      <c r="A127" s="385" t="s">
        <v>1364</v>
      </c>
      <c r="B127" s="448"/>
      <c r="C127" s="444" t="s">
        <v>1369</v>
      </c>
      <c r="D127" s="385" t="s">
        <v>1368</v>
      </c>
      <c r="E127" s="385" t="s">
        <v>1366</v>
      </c>
      <c r="F127" s="439">
        <v>-6.3689999999999998</v>
      </c>
      <c r="G127" s="439">
        <v>106.633</v>
      </c>
      <c r="H127" s="440" t="s">
        <v>1191</v>
      </c>
      <c r="I127" s="441"/>
      <c r="J127" s="442"/>
      <c r="K127" s="441"/>
      <c r="L127" s="441"/>
      <c r="M127" s="445" t="s">
        <v>1227</v>
      </c>
      <c r="N127" s="446"/>
      <c r="O127" s="447" t="s">
        <v>1748</v>
      </c>
    </row>
    <row r="128" spans="1:256" outlineLevel="1" x14ac:dyDescent="0.25">
      <c r="A128" s="385" t="s">
        <v>1450</v>
      </c>
      <c r="B128" s="448"/>
      <c r="C128" s="444" t="s">
        <v>1453</v>
      </c>
      <c r="D128" s="385" t="s">
        <v>1451</v>
      </c>
      <c r="E128" s="385" t="s">
        <v>1452</v>
      </c>
      <c r="F128" s="439">
        <v>42.08</v>
      </c>
      <c r="G128" s="439">
        <v>74.875299999999996</v>
      </c>
      <c r="H128" s="440" t="s">
        <v>1191</v>
      </c>
      <c r="I128" s="440"/>
      <c r="J128" s="442"/>
      <c r="K128" s="441"/>
      <c r="L128" s="441"/>
      <c r="M128" s="445" t="s">
        <v>1227</v>
      </c>
      <c r="N128" s="446"/>
      <c r="O128" s="447" t="s">
        <v>1748</v>
      </c>
    </row>
    <row r="129" spans="1:15" outlineLevel="1" x14ac:dyDescent="0.25">
      <c r="A129" s="385" t="s">
        <v>1467</v>
      </c>
      <c r="B129" s="448"/>
      <c r="C129" s="444" t="s">
        <v>1469</v>
      </c>
      <c r="D129" s="385" t="s">
        <v>1468</v>
      </c>
      <c r="E129" s="385" t="s">
        <v>1452</v>
      </c>
      <c r="F129" s="439">
        <v>47.9253</v>
      </c>
      <c r="G129" s="439">
        <v>106.9592</v>
      </c>
      <c r="H129" s="440" t="s">
        <v>1191</v>
      </c>
      <c r="I129" s="440"/>
      <c r="J129" s="442"/>
      <c r="K129" s="441"/>
      <c r="L129" s="441"/>
      <c r="M129" s="445" t="s">
        <v>1227</v>
      </c>
      <c r="N129" s="446"/>
      <c r="O129" s="447" t="s">
        <v>1748</v>
      </c>
    </row>
    <row r="130" spans="1:15" outlineLevel="1" x14ac:dyDescent="0.25">
      <c r="A130" s="385" t="s">
        <v>366</v>
      </c>
      <c r="B130" s="448"/>
      <c r="C130" s="444" t="s">
        <v>1491</v>
      </c>
      <c r="D130" s="385" t="s">
        <v>1490</v>
      </c>
      <c r="E130" s="385"/>
      <c r="F130" s="439">
        <v>33.5182</v>
      </c>
      <c r="G130" s="439">
        <v>73.176000000000002</v>
      </c>
      <c r="H130" s="440" t="s">
        <v>1191</v>
      </c>
      <c r="I130" s="441"/>
      <c r="J130" s="442"/>
      <c r="K130" s="441"/>
      <c r="L130" s="441"/>
      <c r="M130" s="445" t="s">
        <v>1227</v>
      </c>
      <c r="N130" s="446"/>
      <c r="O130" s="447" t="s">
        <v>1748</v>
      </c>
    </row>
    <row r="131" spans="1:15" outlineLevel="1" x14ac:dyDescent="0.25">
      <c r="A131" s="377" t="s">
        <v>1496</v>
      </c>
      <c r="B131" s="448"/>
      <c r="C131" s="444" t="s">
        <v>1516</v>
      </c>
      <c r="D131" s="377" t="s">
        <v>1513</v>
      </c>
      <c r="E131" s="377" t="s">
        <v>1515</v>
      </c>
      <c r="F131" s="439">
        <v>52.283299999999997</v>
      </c>
      <c r="G131" s="439">
        <v>104.3</v>
      </c>
      <c r="H131" s="440" t="s">
        <v>1191</v>
      </c>
      <c r="I131" s="440"/>
      <c r="J131" s="442"/>
      <c r="K131" s="441"/>
      <c r="L131" s="441"/>
      <c r="M131" s="445" t="s">
        <v>1227</v>
      </c>
      <c r="N131" s="446"/>
      <c r="O131" s="447" t="s">
        <v>1748</v>
      </c>
    </row>
    <row r="132" spans="1:15" outlineLevel="1" x14ac:dyDescent="0.25">
      <c r="A132" s="377" t="s">
        <v>1496</v>
      </c>
      <c r="B132" s="448"/>
      <c r="C132" s="444" t="s">
        <v>1522</v>
      </c>
      <c r="D132" s="377" t="s">
        <v>1521</v>
      </c>
      <c r="E132" s="377" t="s">
        <v>1515</v>
      </c>
      <c r="F132" s="439">
        <v>59.556699999999999</v>
      </c>
      <c r="G132" s="439">
        <v>150.82830000000001</v>
      </c>
      <c r="H132" s="440" t="s">
        <v>1191</v>
      </c>
      <c r="I132" s="441"/>
      <c r="J132" s="442"/>
      <c r="K132" s="441"/>
      <c r="L132" s="441"/>
      <c r="M132" s="445" t="s">
        <v>1227</v>
      </c>
      <c r="N132" s="446"/>
      <c r="O132" s="447" t="s">
        <v>1748</v>
      </c>
    </row>
    <row r="133" spans="1:15" outlineLevel="1" x14ac:dyDescent="0.25">
      <c r="A133" s="377" t="s">
        <v>1496</v>
      </c>
      <c r="B133" s="448"/>
      <c r="C133" s="444" t="s">
        <v>1527</v>
      </c>
      <c r="D133" s="377" t="s">
        <v>1525</v>
      </c>
      <c r="E133" s="377" t="s">
        <v>1526</v>
      </c>
      <c r="F133" s="439">
        <v>55.7361</v>
      </c>
      <c r="G133" s="439">
        <v>37.584099999999999</v>
      </c>
      <c r="H133" s="441" t="s">
        <v>1191</v>
      </c>
      <c r="I133" s="440"/>
      <c r="J133" s="442"/>
      <c r="K133" s="441"/>
      <c r="L133" s="441"/>
      <c r="M133" s="445" t="s">
        <v>1227</v>
      </c>
      <c r="N133" s="446"/>
      <c r="O133" s="447" t="s">
        <v>1748</v>
      </c>
    </row>
    <row r="134" spans="1:15" outlineLevel="1" x14ac:dyDescent="0.25">
      <c r="A134" s="377" t="s">
        <v>1547</v>
      </c>
      <c r="B134" s="448"/>
      <c r="C134" s="444" t="s">
        <v>235</v>
      </c>
      <c r="D134" s="377" t="s">
        <v>1548</v>
      </c>
      <c r="E134" s="377" t="s">
        <v>1549</v>
      </c>
      <c r="F134" s="439">
        <v>24.72</v>
      </c>
      <c r="G134" s="439">
        <v>46.632800000000003</v>
      </c>
      <c r="H134" s="440" t="s">
        <v>1191</v>
      </c>
      <c r="I134" s="440"/>
      <c r="J134" s="442"/>
      <c r="K134" s="441"/>
      <c r="L134" s="441"/>
      <c r="M134" s="445" t="s">
        <v>1227</v>
      </c>
      <c r="N134" s="446"/>
      <c r="O134" s="447" t="s">
        <v>1748</v>
      </c>
    </row>
    <row r="135" spans="1:15" outlineLevel="1" x14ac:dyDescent="0.25">
      <c r="A135" s="377" t="s">
        <v>1555</v>
      </c>
      <c r="B135" s="448"/>
      <c r="C135" s="444" t="s">
        <v>1560</v>
      </c>
      <c r="D135" s="377" t="s">
        <v>904</v>
      </c>
      <c r="E135" s="377" t="s">
        <v>1559</v>
      </c>
      <c r="F135" s="439">
        <v>-25.8872</v>
      </c>
      <c r="G135" s="439">
        <v>27.707699999999999</v>
      </c>
      <c r="H135" s="441" t="s">
        <v>1191</v>
      </c>
      <c r="I135" s="440"/>
      <c r="J135" s="442"/>
      <c r="K135" s="441"/>
      <c r="L135" s="441"/>
      <c r="M135" s="445" t="s">
        <v>1227</v>
      </c>
      <c r="N135" s="446"/>
      <c r="O135" s="447" t="s">
        <v>1748</v>
      </c>
    </row>
    <row r="136" spans="1:15" outlineLevel="1" x14ac:dyDescent="0.25">
      <c r="A136" s="377" t="s">
        <v>1603</v>
      </c>
      <c r="B136" s="448"/>
      <c r="C136" s="444" t="s">
        <v>1609</v>
      </c>
      <c r="D136" s="377" t="s">
        <v>1608</v>
      </c>
      <c r="E136" s="377" t="s">
        <v>1604</v>
      </c>
      <c r="F136" s="439">
        <v>13.1014</v>
      </c>
      <c r="G136" s="439">
        <v>100.9282</v>
      </c>
      <c r="H136" s="440" t="s">
        <v>1191</v>
      </c>
      <c r="I136" s="440"/>
      <c r="J136" s="442"/>
      <c r="K136" s="441"/>
      <c r="L136" s="441"/>
      <c r="M136" s="445" t="s">
        <v>1227</v>
      </c>
      <c r="N136" s="446"/>
      <c r="O136" s="447" t="s">
        <v>1748</v>
      </c>
    </row>
    <row r="137" spans="1:15" outlineLevel="1" x14ac:dyDescent="0.25">
      <c r="A137" s="377" t="s">
        <v>1456</v>
      </c>
      <c r="B137" s="448"/>
      <c r="C137" s="444" t="s">
        <v>1459</v>
      </c>
      <c r="D137" s="377" t="s">
        <v>1457</v>
      </c>
      <c r="E137" s="377" t="s">
        <v>1458</v>
      </c>
      <c r="F137" s="439">
        <v>18.544699999999999</v>
      </c>
      <c r="G137" s="439">
        <v>-88.263599999999997</v>
      </c>
      <c r="H137" s="440" t="s">
        <v>1191</v>
      </c>
      <c r="I137" s="441"/>
      <c r="J137" s="442"/>
      <c r="K137" s="441"/>
      <c r="L137" s="441"/>
      <c r="M137" s="445" t="s">
        <v>1460</v>
      </c>
      <c r="N137" s="446"/>
      <c r="O137" s="447" t="s">
        <v>1748</v>
      </c>
    </row>
    <row r="138" spans="1:15" outlineLevel="1" x14ac:dyDescent="0.25">
      <c r="A138" s="377" t="s">
        <v>154</v>
      </c>
      <c r="B138" s="377"/>
      <c r="C138" s="381"/>
      <c r="D138" s="377" t="s">
        <v>1581</v>
      </c>
      <c r="E138" s="377" t="s">
        <v>1582</v>
      </c>
      <c r="F138" s="378">
        <v>41.65</v>
      </c>
      <c r="G138" s="378">
        <v>-4.7169999999999996</v>
      </c>
      <c r="H138" s="371" t="s">
        <v>1191</v>
      </c>
      <c r="I138" s="371"/>
      <c r="J138" s="379"/>
      <c r="K138" s="374">
        <v>191</v>
      </c>
      <c r="L138" s="374">
        <v>525</v>
      </c>
      <c r="M138" s="427" t="s">
        <v>1583</v>
      </c>
      <c r="N138" s="431"/>
      <c r="O138" s="435"/>
    </row>
    <row r="139" spans="1:15" outlineLevel="1" x14ac:dyDescent="0.25">
      <c r="A139" s="402" t="s">
        <v>1282</v>
      </c>
      <c r="B139" s="377"/>
      <c r="C139" s="381"/>
      <c r="D139" s="402" t="s">
        <v>534</v>
      </c>
      <c r="E139" s="390" t="s">
        <v>1292</v>
      </c>
      <c r="F139" s="378"/>
      <c r="G139" s="378"/>
      <c r="H139" s="406" t="s">
        <v>1191</v>
      </c>
      <c r="I139" s="371"/>
      <c r="J139" s="386"/>
      <c r="K139" s="374"/>
      <c r="L139" s="374"/>
      <c r="M139" s="427"/>
      <c r="N139" s="431"/>
      <c r="O139" s="435" t="s">
        <v>75</v>
      </c>
    </row>
    <row r="140" spans="1:15" outlineLevel="1" x14ac:dyDescent="0.25">
      <c r="A140" s="402" t="s">
        <v>1282</v>
      </c>
      <c r="B140" s="377"/>
      <c r="C140" s="381"/>
      <c r="D140" s="402" t="s">
        <v>537</v>
      </c>
      <c r="E140" s="390" t="s">
        <v>1293</v>
      </c>
      <c r="F140" s="378"/>
      <c r="G140" s="378"/>
      <c r="H140" s="391" t="s">
        <v>1191</v>
      </c>
      <c r="I140" s="371"/>
      <c r="J140" s="386"/>
      <c r="K140" s="374"/>
      <c r="L140" s="374"/>
      <c r="M140" s="427"/>
      <c r="N140" s="431"/>
      <c r="O140" s="435" t="s">
        <v>75</v>
      </c>
    </row>
    <row r="141" spans="1:15" outlineLevel="1" x14ac:dyDescent="0.25">
      <c r="A141" s="448" t="s">
        <v>1188</v>
      </c>
      <c r="B141" s="448"/>
      <c r="C141" s="444" t="s">
        <v>1194</v>
      </c>
      <c r="D141" s="448" t="s">
        <v>1192</v>
      </c>
      <c r="E141" s="448" t="s">
        <v>1193</v>
      </c>
      <c r="F141" s="439">
        <v>-77</v>
      </c>
      <c r="G141" s="439">
        <v>166</v>
      </c>
      <c r="H141" s="441"/>
      <c r="I141" s="440" t="s">
        <v>1191</v>
      </c>
      <c r="J141" s="442"/>
      <c r="K141" s="441"/>
      <c r="L141" s="441"/>
      <c r="M141" s="445" t="s">
        <v>1196</v>
      </c>
      <c r="N141" s="446" t="s">
        <v>1751</v>
      </c>
      <c r="O141" s="447" t="s">
        <v>1748</v>
      </c>
    </row>
    <row r="142" spans="1:15" outlineLevel="1" x14ac:dyDescent="0.25">
      <c r="A142" s="423" t="s">
        <v>1188</v>
      </c>
      <c r="B142" s="448"/>
      <c r="C142" s="444" t="s">
        <v>1194</v>
      </c>
      <c r="D142" s="448" t="s">
        <v>1192</v>
      </c>
      <c r="E142" s="448" t="s">
        <v>219</v>
      </c>
      <c r="F142" s="439">
        <v>-77.900000000000006</v>
      </c>
      <c r="G142" s="439">
        <v>166.5</v>
      </c>
      <c r="H142" s="440"/>
      <c r="I142" s="441" t="s">
        <v>1191</v>
      </c>
      <c r="J142" s="442"/>
      <c r="K142" s="441"/>
      <c r="L142" s="441"/>
      <c r="M142" s="445" t="s">
        <v>1196</v>
      </c>
      <c r="N142" s="446" t="s">
        <v>1751</v>
      </c>
      <c r="O142" s="447" t="s">
        <v>1748</v>
      </c>
    </row>
    <row r="143" spans="1:15" outlineLevel="1" x14ac:dyDescent="0.25">
      <c r="A143" s="423" t="s">
        <v>1204</v>
      </c>
      <c r="B143" s="448"/>
      <c r="C143" s="444"/>
      <c r="D143" s="448" t="s">
        <v>1205</v>
      </c>
      <c r="E143" s="448" t="s">
        <v>1206</v>
      </c>
      <c r="F143" s="439">
        <v>-34.607999999999997</v>
      </c>
      <c r="G143" s="439">
        <v>-58.669499999999999</v>
      </c>
      <c r="H143" s="440"/>
      <c r="I143" s="440" t="s">
        <v>1191</v>
      </c>
      <c r="J143" s="442"/>
      <c r="K143" s="441"/>
      <c r="L143" s="441"/>
      <c r="M143" s="445" t="s">
        <v>1196</v>
      </c>
      <c r="N143" s="446" t="s">
        <v>1751</v>
      </c>
      <c r="O143" s="447" t="s">
        <v>1748</v>
      </c>
    </row>
    <row r="144" spans="1:15" outlineLevel="1" x14ac:dyDescent="0.25">
      <c r="A144" s="423" t="s">
        <v>1220</v>
      </c>
      <c r="B144" s="448"/>
      <c r="C144" s="444"/>
      <c r="D144" s="448" t="s">
        <v>1225</v>
      </c>
      <c r="E144" s="448" t="s">
        <v>1190</v>
      </c>
      <c r="F144" s="439">
        <v>-12</v>
      </c>
      <c r="G144" s="439">
        <v>132</v>
      </c>
      <c r="H144" s="440"/>
      <c r="I144" s="440" t="s">
        <v>1191</v>
      </c>
      <c r="J144" s="442"/>
      <c r="K144" s="441"/>
      <c r="L144" s="441"/>
      <c r="M144" s="445" t="s">
        <v>1196</v>
      </c>
      <c r="N144" s="446" t="s">
        <v>1751</v>
      </c>
      <c r="O144" s="447" t="s">
        <v>1748</v>
      </c>
    </row>
    <row r="145" spans="1:256" outlineLevel="1" x14ac:dyDescent="0.25">
      <c r="A145" s="422" t="s">
        <v>1220</v>
      </c>
      <c r="B145" s="448"/>
      <c r="C145" s="444"/>
      <c r="D145" s="438" t="s">
        <v>1232</v>
      </c>
      <c r="E145" s="438" t="s">
        <v>1237</v>
      </c>
      <c r="F145" s="439">
        <v>-42.923999999999999</v>
      </c>
      <c r="G145" s="439">
        <v>147.422</v>
      </c>
      <c r="H145" s="440"/>
      <c r="I145" s="441" t="s">
        <v>1191</v>
      </c>
      <c r="J145" s="442"/>
      <c r="K145" s="441"/>
      <c r="L145" s="441"/>
      <c r="M145" s="445" t="s">
        <v>1196</v>
      </c>
      <c r="N145" s="446" t="s">
        <v>1751</v>
      </c>
      <c r="O145" s="447" t="s">
        <v>1748</v>
      </c>
      <c r="IR145" s="387"/>
      <c r="IS145" s="387"/>
      <c r="IT145" s="387"/>
      <c r="IU145" s="387"/>
      <c r="IV145" s="387"/>
    </row>
    <row r="146" spans="1:256" outlineLevel="1" x14ac:dyDescent="0.25">
      <c r="A146" s="423" t="s">
        <v>1220</v>
      </c>
      <c r="B146" s="448"/>
      <c r="C146" s="444"/>
      <c r="D146" s="448" t="s">
        <v>1238</v>
      </c>
      <c r="E146" s="448" t="s">
        <v>1239</v>
      </c>
      <c r="F146" s="439">
        <v>-34.816000000000003</v>
      </c>
      <c r="G146" s="439">
        <v>138.61600000000001</v>
      </c>
      <c r="H146" s="440"/>
      <c r="I146" s="440" t="s">
        <v>1191</v>
      </c>
      <c r="J146" s="442"/>
      <c r="K146" s="441"/>
      <c r="L146" s="441"/>
      <c r="M146" s="445" t="s">
        <v>1196</v>
      </c>
      <c r="N146" s="446" t="s">
        <v>1751</v>
      </c>
      <c r="O146" s="447" t="s">
        <v>1748</v>
      </c>
    </row>
    <row r="147" spans="1:256" outlineLevel="1" x14ac:dyDescent="0.25">
      <c r="A147" s="423" t="s">
        <v>1220</v>
      </c>
      <c r="B147" s="448"/>
      <c r="C147" s="444"/>
      <c r="D147" s="448" t="s">
        <v>1245</v>
      </c>
      <c r="E147" s="448" t="s">
        <v>1190</v>
      </c>
      <c r="F147" s="439">
        <v>-31.933</v>
      </c>
      <c r="G147" s="439">
        <v>115.833</v>
      </c>
      <c r="H147" s="440"/>
      <c r="I147" s="441" t="s">
        <v>1191</v>
      </c>
      <c r="J147" s="442"/>
      <c r="K147" s="441"/>
      <c r="L147" s="441"/>
      <c r="M147" s="445" t="s">
        <v>1196</v>
      </c>
      <c r="N147" s="446" t="s">
        <v>1751</v>
      </c>
      <c r="O147" s="447" t="s">
        <v>1748</v>
      </c>
    </row>
    <row r="148" spans="1:256" outlineLevel="1" x14ac:dyDescent="0.25">
      <c r="A148" s="423" t="s">
        <v>1220</v>
      </c>
      <c r="B148" s="448"/>
      <c r="C148" s="444"/>
      <c r="D148" s="448" t="s">
        <v>1246</v>
      </c>
      <c r="E148" s="448" t="s">
        <v>1247</v>
      </c>
      <c r="F148" s="439">
        <v>-19.27</v>
      </c>
      <c r="G148" s="439">
        <v>147.05000000000001</v>
      </c>
      <c r="H148" s="440"/>
      <c r="I148" s="440" t="s">
        <v>1191</v>
      </c>
      <c r="J148" s="442"/>
      <c r="K148" s="441"/>
      <c r="L148" s="441"/>
      <c r="M148" s="445" t="s">
        <v>1196</v>
      </c>
      <c r="N148" s="446" t="s">
        <v>1751</v>
      </c>
      <c r="O148" s="447" t="s">
        <v>1748</v>
      </c>
    </row>
    <row r="149" spans="1:256" outlineLevel="1" x14ac:dyDescent="0.25">
      <c r="A149" s="423" t="s">
        <v>1251</v>
      </c>
      <c r="B149" s="448"/>
      <c r="C149" s="444" t="s">
        <v>40</v>
      </c>
      <c r="D149" s="448" t="s">
        <v>1252</v>
      </c>
      <c r="E149" s="448" t="s">
        <v>78</v>
      </c>
      <c r="F149" s="439">
        <v>-15.555199999999999</v>
      </c>
      <c r="G149" s="439">
        <v>-56.07</v>
      </c>
      <c r="H149" s="441"/>
      <c r="I149" s="440" t="s">
        <v>1191</v>
      </c>
      <c r="J149" s="442"/>
      <c r="K149" s="441"/>
      <c r="L149" s="441"/>
      <c r="M149" s="445" t="s">
        <v>1196</v>
      </c>
      <c r="N149" s="446" t="s">
        <v>1751</v>
      </c>
      <c r="O149" s="447" t="s">
        <v>1748</v>
      </c>
    </row>
    <row r="150" spans="1:256" outlineLevel="1" x14ac:dyDescent="0.25">
      <c r="A150" s="423" t="s">
        <v>375</v>
      </c>
      <c r="B150" s="448"/>
      <c r="C150" s="444"/>
      <c r="D150" s="448" t="s">
        <v>1256</v>
      </c>
      <c r="E150" s="448" t="s">
        <v>1257</v>
      </c>
      <c r="F150" s="439">
        <v>53.320999999999998</v>
      </c>
      <c r="G150" s="439">
        <v>-113.25</v>
      </c>
      <c r="H150" s="440"/>
      <c r="I150" s="440" t="s">
        <v>1191</v>
      </c>
      <c r="J150" s="442"/>
      <c r="K150" s="441"/>
      <c r="L150" s="441"/>
      <c r="M150" s="445" t="s">
        <v>1196</v>
      </c>
      <c r="N150" s="446" t="s">
        <v>1751</v>
      </c>
      <c r="O150" s="447" t="s">
        <v>1748</v>
      </c>
    </row>
    <row r="151" spans="1:256" outlineLevel="1" x14ac:dyDescent="0.25">
      <c r="A151" s="423" t="s">
        <v>1272</v>
      </c>
      <c r="B151" s="448"/>
      <c r="C151" s="444"/>
      <c r="D151" s="448" t="s">
        <v>1276</v>
      </c>
      <c r="E151" s="448" t="s">
        <v>1280</v>
      </c>
      <c r="F151" s="439">
        <v>-33.28</v>
      </c>
      <c r="G151" s="439">
        <v>-70.45</v>
      </c>
      <c r="H151" s="440"/>
      <c r="I151" s="441" t="s">
        <v>1191</v>
      </c>
      <c r="J151" s="442"/>
      <c r="K151" s="441"/>
      <c r="L151" s="441"/>
      <c r="M151" s="445" t="s">
        <v>1196</v>
      </c>
      <c r="N151" s="446" t="s">
        <v>1751</v>
      </c>
      <c r="O151" s="447" t="s">
        <v>1748</v>
      </c>
    </row>
    <row r="152" spans="1:256" outlineLevel="1" x14ac:dyDescent="0.25">
      <c r="A152" s="423" t="s">
        <v>1282</v>
      </c>
      <c r="B152" s="448"/>
      <c r="C152" s="444"/>
      <c r="D152" s="448" t="s">
        <v>1287</v>
      </c>
      <c r="E152" s="448" t="s">
        <v>1288</v>
      </c>
      <c r="F152" s="439">
        <v>40.002000000000002</v>
      </c>
      <c r="G152" s="439">
        <v>116.389</v>
      </c>
      <c r="H152" s="440"/>
      <c r="I152" s="441" t="s">
        <v>1191</v>
      </c>
      <c r="J152" s="442"/>
      <c r="K152" s="441"/>
      <c r="L152" s="441"/>
      <c r="M152" s="445" t="s">
        <v>1196</v>
      </c>
      <c r="N152" s="446" t="s">
        <v>1751</v>
      </c>
      <c r="O152" s="447" t="s">
        <v>1748</v>
      </c>
    </row>
    <row r="153" spans="1:256" outlineLevel="1" x14ac:dyDescent="0.25">
      <c r="A153" s="423" t="s">
        <v>1282</v>
      </c>
      <c r="B153" s="448"/>
      <c r="C153" s="444"/>
      <c r="D153" s="448" t="s">
        <v>1290</v>
      </c>
      <c r="E153" s="448" t="s">
        <v>1291</v>
      </c>
      <c r="F153" s="439">
        <v>30.31</v>
      </c>
      <c r="G153" s="439">
        <v>114.16</v>
      </c>
      <c r="H153" s="440"/>
      <c r="I153" s="440" t="s">
        <v>1191</v>
      </c>
      <c r="J153" s="442"/>
      <c r="K153" s="441"/>
      <c r="L153" s="441"/>
      <c r="M153" s="445" t="s">
        <v>1196</v>
      </c>
      <c r="N153" s="446" t="s">
        <v>1751</v>
      </c>
      <c r="O153" s="447" t="s">
        <v>1748</v>
      </c>
    </row>
    <row r="154" spans="1:256" outlineLevel="1" x14ac:dyDescent="0.25">
      <c r="A154" s="423" t="s">
        <v>1282</v>
      </c>
      <c r="B154" s="448"/>
      <c r="C154" s="444"/>
      <c r="D154" s="448" t="s">
        <v>1294</v>
      </c>
      <c r="E154" s="448" t="s">
        <v>1296</v>
      </c>
      <c r="F154" s="439">
        <v>23</v>
      </c>
      <c r="G154" s="439">
        <v>113</v>
      </c>
      <c r="H154" s="440"/>
      <c r="I154" s="441" t="s">
        <v>1191</v>
      </c>
      <c r="J154" s="442"/>
      <c r="K154" s="441"/>
      <c r="L154" s="441"/>
      <c r="M154" s="445" t="s">
        <v>1196</v>
      </c>
      <c r="N154" s="446" t="s">
        <v>1751</v>
      </c>
      <c r="O154" s="447" t="s">
        <v>1748</v>
      </c>
    </row>
    <row r="155" spans="1:256" outlineLevel="1" x14ac:dyDescent="0.25">
      <c r="A155" s="423" t="s">
        <v>1282</v>
      </c>
      <c r="B155" s="448"/>
      <c r="C155" s="444"/>
      <c r="D155" s="448" t="s">
        <v>1302</v>
      </c>
      <c r="E155" s="448" t="s">
        <v>1303</v>
      </c>
      <c r="F155" s="439">
        <v>29.6</v>
      </c>
      <c r="G155" s="439">
        <v>90.9</v>
      </c>
      <c r="H155" s="440"/>
      <c r="I155" s="440" t="s">
        <v>1191</v>
      </c>
      <c r="J155" s="442"/>
      <c r="K155" s="441"/>
      <c r="L155" s="441"/>
      <c r="M155" s="445" t="s">
        <v>1196</v>
      </c>
      <c r="N155" s="446" t="s">
        <v>1751</v>
      </c>
      <c r="O155" s="447" t="s">
        <v>1748</v>
      </c>
    </row>
    <row r="156" spans="1:256" outlineLevel="1" x14ac:dyDescent="0.25">
      <c r="A156" s="423" t="s">
        <v>1282</v>
      </c>
      <c r="B156" s="448"/>
      <c r="C156" s="444"/>
      <c r="D156" s="448" t="s">
        <v>1304</v>
      </c>
      <c r="E156" s="448" t="s">
        <v>1305</v>
      </c>
      <c r="F156" s="439">
        <v>32.119999999999997</v>
      </c>
      <c r="G156" s="439">
        <v>118.42</v>
      </c>
      <c r="H156" s="440"/>
      <c r="I156" s="440" t="s">
        <v>1191</v>
      </c>
      <c r="J156" s="442"/>
      <c r="K156" s="441"/>
      <c r="L156" s="441"/>
      <c r="M156" s="445" t="s">
        <v>1196</v>
      </c>
      <c r="N156" s="446" t="s">
        <v>1751</v>
      </c>
      <c r="O156" s="447" t="s">
        <v>1748</v>
      </c>
    </row>
    <row r="157" spans="1:256" outlineLevel="1" x14ac:dyDescent="0.25">
      <c r="A157" s="423" t="s">
        <v>1282</v>
      </c>
      <c r="B157" s="448"/>
      <c r="C157" s="444"/>
      <c r="D157" s="448" t="s">
        <v>1308</v>
      </c>
      <c r="E157" s="448" t="s">
        <v>1309</v>
      </c>
      <c r="F157" s="439">
        <v>30</v>
      </c>
      <c r="G157" s="439">
        <v>114</v>
      </c>
      <c r="H157" s="440"/>
      <c r="I157" s="440" t="s">
        <v>1191</v>
      </c>
      <c r="J157" s="442"/>
      <c r="K157" s="441"/>
      <c r="L157" s="441"/>
      <c r="M157" s="445" t="s">
        <v>1196</v>
      </c>
      <c r="N157" s="446" t="s">
        <v>1751</v>
      </c>
      <c r="O157" s="447" t="s">
        <v>1748</v>
      </c>
    </row>
    <row r="158" spans="1:256" outlineLevel="1" x14ac:dyDescent="0.25">
      <c r="A158" s="423" t="s">
        <v>1314</v>
      </c>
      <c r="B158" s="448"/>
      <c r="C158" s="444"/>
      <c r="D158" s="448" t="s">
        <v>1315</v>
      </c>
      <c r="E158" s="448" t="s">
        <v>1316</v>
      </c>
      <c r="F158" s="439">
        <v>50.725999999999999</v>
      </c>
      <c r="G158" s="439">
        <v>-3.746</v>
      </c>
      <c r="H158" s="440"/>
      <c r="I158" s="440" t="s">
        <v>1191</v>
      </c>
      <c r="J158" s="442"/>
      <c r="K158" s="441"/>
      <c r="L158" s="441"/>
      <c r="M158" s="445" t="s">
        <v>1196</v>
      </c>
      <c r="N158" s="446" t="s">
        <v>1751</v>
      </c>
      <c r="O158" s="447" t="s">
        <v>1748</v>
      </c>
    </row>
    <row r="159" spans="1:256" outlineLevel="1" x14ac:dyDescent="0.25">
      <c r="A159" s="423" t="s">
        <v>1314</v>
      </c>
      <c r="B159" s="448"/>
      <c r="C159" s="444"/>
      <c r="D159" s="448" t="s">
        <v>1319</v>
      </c>
      <c r="E159" s="448" t="s">
        <v>1320</v>
      </c>
      <c r="F159" s="439">
        <v>50.57</v>
      </c>
      <c r="G159" s="439">
        <v>-3.94</v>
      </c>
      <c r="H159" s="440"/>
      <c r="I159" s="440" t="s">
        <v>1191</v>
      </c>
      <c r="J159" s="442"/>
      <c r="K159" s="441"/>
      <c r="L159" s="441"/>
      <c r="M159" s="445" t="s">
        <v>1196</v>
      </c>
      <c r="N159" s="446" t="s">
        <v>1751</v>
      </c>
      <c r="O159" s="447" t="s">
        <v>1748</v>
      </c>
    </row>
    <row r="160" spans="1:256" outlineLevel="1" x14ac:dyDescent="0.25">
      <c r="A160" s="423" t="s">
        <v>1321</v>
      </c>
      <c r="B160" s="448"/>
      <c r="C160" s="444"/>
      <c r="D160" s="448" t="s">
        <v>1322</v>
      </c>
      <c r="E160" s="448" t="s">
        <v>1323</v>
      </c>
      <c r="F160" s="439">
        <v>67.367999999999995</v>
      </c>
      <c r="G160" s="439">
        <v>26.632999999999999</v>
      </c>
      <c r="H160" s="440"/>
      <c r="I160" s="440" t="s">
        <v>1191</v>
      </c>
      <c r="J160" s="442"/>
      <c r="K160" s="441"/>
      <c r="L160" s="441"/>
      <c r="M160" s="445" t="s">
        <v>1196</v>
      </c>
      <c r="N160" s="446" t="s">
        <v>1751</v>
      </c>
      <c r="O160" s="447" t="s">
        <v>1748</v>
      </c>
    </row>
    <row r="161" spans="1:15" outlineLevel="1" x14ac:dyDescent="0.25">
      <c r="A161" s="423" t="s">
        <v>1324</v>
      </c>
      <c r="B161" s="448"/>
      <c r="C161" s="444"/>
      <c r="D161" s="448" t="s">
        <v>1327</v>
      </c>
      <c r="E161" s="448" t="s">
        <v>1328</v>
      </c>
      <c r="F161" s="439">
        <v>48.732999999999997</v>
      </c>
      <c r="G161" s="439">
        <v>3.4670000000000001</v>
      </c>
      <c r="H161" s="440"/>
      <c r="I161" s="440" t="s">
        <v>1191</v>
      </c>
      <c r="J161" s="442"/>
      <c r="K161" s="441"/>
      <c r="L161" s="441"/>
      <c r="M161" s="445" t="s">
        <v>1196</v>
      </c>
      <c r="N161" s="446" t="s">
        <v>1751</v>
      </c>
      <c r="O161" s="447" t="s">
        <v>1748</v>
      </c>
    </row>
    <row r="162" spans="1:15" outlineLevel="1" x14ac:dyDescent="0.25">
      <c r="A162" s="423" t="s">
        <v>1337</v>
      </c>
      <c r="B162" s="448"/>
      <c r="C162" s="444"/>
      <c r="D162" s="448" t="s">
        <v>1340</v>
      </c>
      <c r="E162" s="448" t="s">
        <v>1341</v>
      </c>
      <c r="F162" s="439">
        <v>50.49</v>
      </c>
      <c r="G162" s="439">
        <v>8.4700000000000006</v>
      </c>
      <c r="H162" s="440"/>
      <c r="I162" s="440" t="s">
        <v>1191</v>
      </c>
      <c r="J162" s="442"/>
      <c r="K162" s="441"/>
      <c r="L162" s="441"/>
      <c r="M162" s="445" t="s">
        <v>1196</v>
      </c>
      <c r="N162" s="446" t="s">
        <v>1751</v>
      </c>
      <c r="O162" s="447" t="s">
        <v>1748</v>
      </c>
    </row>
    <row r="163" spans="1:15" outlineLevel="1" x14ac:dyDescent="0.25">
      <c r="A163" s="423" t="s">
        <v>1337</v>
      </c>
      <c r="B163" s="448"/>
      <c r="C163" s="444"/>
      <c r="D163" s="448" t="s">
        <v>1344</v>
      </c>
      <c r="E163" s="448" t="s">
        <v>1345</v>
      </c>
      <c r="F163" s="439">
        <v>48.067</v>
      </c>
      <c r="G163" s="439">
        <v>11.266999999999999</v>
      </c>
      <c r="H163" s="440"/>
      <c r="I163" s="441" t="s">
        <v>1191</v>
      </c>
      <c r="J163" s="442"/>
      <c r="K163" s="441"/>
      <c r="L163" s="441"/>
      <c r="M163" s="445" t="s">
        <v>1196</v>
      </c>
      <c r="N163" s="446" t="s">
        <v>1751</v>
      </c>
      <c r="O163" s="447" t="s">
        <v>1748</v>
      </c>
    </row>
    <row r="164" spans="1:15" outlineLevel="1" x14ac:dyDescent="0.25">
      <c r="A164" s="423" t="s">
        <v>1337</v>
      </c>
      <c r="B164" s="448"/>
      <c r="C164" s="444"/>
      <c r="D164" s="448" t="s">
        <v>1346</v>
      </c>
      <c r="E164" s="448" t="s">
        <v>1347</v>
      </c>
      <c r="F164" s="439">
        <v>49.97</v>
      </c>
      <c r="G164" s="439">
        <v>7.12</v>
      </c>
      <c r="H164" s="440"/>
      <c r="I164" s="440" t="s">
        <v>1191</v>
      </c>
      <c r="J164" s="442"/>
      <c r="K164" s="441"/>
      <c r="L164" s="441"/>
      <c r="M164" s="445" t="s">
        <v>1196</v>
      </c>
      <c r="N164" s="446" t="s">
        <v>1751</v>
      </c>
      <c r="O164" s="447" t="s">
        <v>1748</v>
      </c>
    </row>
    <row r="165" spans="1:15" outlineLevel="1" x14ac:dyDescent="0.25">
      <c r="A165" s="423" t="s">
        <v>1354</v>
      </c>
      <c r="B165" s="448"/>
      <c r="C165" s="444"/>
      <c r="D165" s="448" t="s">
        <v>1355</v>
      </c>
      <c r="E165" s="448" t="s">
        <v>1356</v>
      </c>
      <c r="F165" s="439">
        <v>47.475000000000001</v>
      </c>
      <c r="G165" s="439">
        <v>19.062000000000001</v>
      </c>
      <c r="H165" s="440"/>
      <c r="I165" s="440" t="s">
        <v>1191</v>
      </c>
      <c r="J165" s="442"/>
      <c r="K165" s="441"/>
      <c r="L165" s="441"/>
      <c r="M165" s="445" t="s">
        <v>1196</v>
      </c>
      <c r="N165" s="446" t="s">
        <v>1751</v>
      </c>
      <c r="O165" s="447" t="s">
        <v>1748</v>
      </c>
    </row>
    <row r="166" spans="1:15" outlineLevel="1" x14ac:dyDescent="0.25">
      <c r="A166" s="423" t="s">
        <v>258</v>
      </c>
      <c r="B166" s="448"/>
      <c r="C166" s="444"/>
      <c r="D166" s="448" t="s">
        <v>1357</v>
      </c>
      <c r="E166" s="448" t="s">
        <v>1358</v>
      </c>
      <c r="F166" s="439">
        <v>23.033000000000001</v>
      </c>
      <c r="G166" s="439">
        <v>72.617000000000004</v>
      </c>
      <c r="H166" s="440"/>
      <c r="I166" s="441" t="s">
        <v>1191</v>
      </c>
      <c r="J166" s="442"/>
      <c r="K166" s="441"/>
      <c r="L166" s="441"/>
      <c r="M166" s="445" t="s">
        <v>1196</v>
      </c>
      <c r="N166" s="446" t="s">
        <v>1751</v>
      </c>
      <c r="O166" s="447" t="s">
        <v>1748</v>
      </c>
    </row>
    <row r="167" spans="1:15" outlineLevel="1" x14ac:dyDescent="0.25">
      <c r="A167" s="423" t="s">
        <v>1370</v>
      </c>
      <c r="B167" s="448"/>
      <c r="C167" s="444"/>
      <c r="D167" s="448" t="s">
        <v>1371</v>
      </c>
      <c r="E167" s="448" t="s">
        <v>1372</v>
      </c>
      <c r="F167" s="439">
        <v>29.32</v>
      </c>
      <c r="G167" s="439">
        <v>52.35</v>
      </c>
      <c r="H167" s="440"/>
      <c r="I167" s="440" t="s">
        <v>1191</v>
      </c>
      <c r="J167" s="442"/>
      <c r="K167" s="441"/>
      <c r="L167" s="441"/>
      <c r="M167" s="445" t="s">
        <v>1196</v>
      </c>
      <c r="N167" s="446" t="s">
        <v>1751</v>
      </c>
      <c r="O167" s="447" t="s">
        <v>1748</v>
      </c>
    </row>
    <row r="168" spans="1:15" outlineLevel="1" x14ac:dyDescent="0.25">
      <c r="A168" s="423" t="s">
        <v>1370</v>
      </c>
      <c r="B168" s="448"/>
      <c r="C168" s="444"/>
      <c r="D168" s="448" t="s">
        <v>1373</v>
      </c>
      <c r="E168" s="448" t="s">
        <v>1374</v>
      </c>
      <c r="F168" s="439">
        <v>35.781100000000002</v>
      </c>
      <c r="G168" s="439">
        <v>51.377099999999999</v>
      </c>
      <c r="H168" s="440"/>
      <c r="I168" s="440" t="s">
        <v>1191</v>
      </c>
      <c r="J168" s="442"/>
      <c r="K168" s="441"/>
      <c r="L168" s="441"/>
      <c r="M168" s="445" t="s">
        <v>1196</v>
      </c>
      <c r="N168" s="446" t="s">
        <v>1751</v>
      </c>
      <c r="O168" s="447" t="s">
        <v>1748</v>
      </c>
    </row>
    <row r="169" spans="1:15" outlineLevel="1" x14ac:dyDescent="0.25">
      <c r="A169" s="423" t="s">
        <v>359</v>
      </c>
      <c r="B169" s="448"/>
      <c r="C169" s="444"/>
      <c r="D169" s="448" t="s">
        <v>1376</v>
      </c>
      <c r="E169" s="448" t="s">
        <v>1377</v>
      </c>
      <c r="F169" s="439">
        <v>41.116999999999997</v>
      </c>
      <c r="G169" s="439">
        <v>14.797000000000001</v>
      </c>
      <c r="H169" s="440"/>
      <c r="I169" s="440" t="s">
        <v>1191</v>
      </c>
      <c r="J169" s="442"/>
      <c r="K169" s="441"/>
      <c r="L169" s="441"/>
      <c r="M169" s="445" t="s">
        <v>1196</v>
      </c>
      <c r="N169" s="446" t="s">
        <v>1751</v>
      </c>
      <c r="O169" s="447" t="s">
        <v>1748</v>
      </c>
    </row>
    <row r="170" spans="1:15" outlineLevel="1" x14ac:dyDescent="0.25">
      <c r="A170" s="423" t="s">
        <v>359</v>
      </c>
      <c r="B170" s="448"/>
      <c r="C170" s="444"/>
      <c r="D170" s="448" t="s">
        <v>1378</v>
      </c>
      <c r="E170" s="448" t="s">
        <v>1379</v>
      </c>
      <c r="F170" s="439">
        <v>39.130000000000003</v>
      </c>
      <c r="G170" s="439">
        <v>9.1</v>
      </c>
      <c r="H170" s="440"/>
      <c r="I170" s="440" t="s">
        <v>1191</v>
      </c>
      <c r="J170" s="442"/>
      <c r="K170" s="441"/>
      <c r="L170" s="441"/>
      <c r="M170" s="445" t="s">
        <v>1196</v>
      </c>
      <c r="N170" s="446" t="s">
        <v>1751</v>
      </c>
      <c r="O170" s="447" t="s">
        <v>1748</v>
      </c>
    </row>
    <row r="171" spans="1:15" outlineLevel="1" x14ac:dyDescent="0.25">
      <c r="A171" s="423" t="s">
        <v>359</v>
      </c>
      <c r="B171" s="448"/>
      <c r="C171" s="444"/>
      <c r="D171" s="448" t="s">
        <v>1390</v>
      </c>
      <c r="E171" s="448" t="s">
        <v>1391</v>
      </c>
      <c r="F171" s="439">
        <v>46.369399999999999</v>
      </c>
      <c r="G171" s="439">
        <v>11.276400000000001</v>
      </c>
      <c r="H171" s="440"/>
      <c r="I171" s="440" t="s">
        <v>1191</v>
      </c>
      <c r="J171" s="442"/>
      <c r="K171" s="441"/>
      <c r="L171" s="441"/>
      <c r="M171" s="445" t="s">
        <v>1196</v>
      </c>
      <c r="N171" s="446" t="s">
        <v>1751</v>
      </c>
      <c r="O171" s="447" t="s">
        <v>1748</v>
      </c>
    </row>
    <row r="172" spans="1:15" outlineLevel="1" x14ac:dyDescent="0.25">
      <c r="A172" s="423" t="s">
        <v>359</v>
      </c>
      <c r="B172" s="448"/>
      <c r="C172" s="444"/>
      <c r="D172" s="448" t="s">
        <v>1392</v>
      </c>
      <c r="E172" s="448" t="s">
        <v>1393</v>
      </c>
      <c r="F172" s="439">
        <v>40.46</v>
      </c>
      <c r="G172" s="439">
        <v>14.47</v>
      </c>
      <c r="H172" s="440"/>
      <c r="I172" s="440" t="s">
        <v>1191</v>
      </c>
      <c r="J172" s="442"/>
      <c r="K172" s="441"/>
      <c r="L172" s="441"/>
      <c r="M172" s="445" t="s">
        <v>1196</v>
      </c>
      <c r="N172" s="446" t="s">
        <v>1751</v>
      </c>
      <c r="O172" s="447" t="s">
        <v>1748</v>
      </c>
    </row>
    <row r="173" spans="1:15" outlineLevel="1" x14ac:dyDescent="0.25">
      <c r="A173" s="423" t="s">
        <v>359</v>
      </c>
      <c r="B173" s="448"/>
      <c r="C173" s="444"/>
      <c r="D173" s="448" t="s">
        <v>1394</v>
      </c>
      <c r="E173" s="448" t="s">
        <v>1395</v>
      </c>
      <c r="F173" s="439">
        <v>40</v>
      </c>
      <c r="G173" s="439">
        <v>9</v>
      </c>
      <c r="H173" s="440"/>
      <c r="I173" s="440" t="s">
        <v>1191</v>
      </c>
      <c r="J173" s="442"/>
      <c r="K173" s="441"/>
      <c r="L173" s="441"/>
      <c r="M173" s="445" t="s">
        <v>1196</v>
      </c>
      <c r="N173" s="446" t="s">
        <v>1751</v>
      </c>
      <c r="O173" s="447" t="s">
        <v>1748</v>
      </c>
    </row>
    <row r="174" spans="1:15" outlineLevel="1" x14ac:dyDescent="0.25">
      <c r="A174" s="423" t="s">
        <v>359</v>
      </c>
      <c r="B174" s="448"/>
      <c r="C174" s="444"/>
      <c r="D174" s="448" t="s">
        <v>1396</v>
      </c>
      <c r="E174" s="448" t="s">
        <v>1397</v>
      </c>
      <c r="F174" s="439">
        <v>46.36</v>
      </c>
      <c r="G174" s="439">
        <v>11.27</v>
      </c>
      <c r="H174" s="440"/>
      <c r="I174" s="440" t="s">
        <v>1191</v>
      </c>
      <c r="J174" s="442"/>
      <c r="K174" s="441"/>
      <c r="L174" s="441"/>
      <c r="M174" s="445" t="s">
        <v>1196</v>
      </c>
      <c r="N174" s="446" t="s">
        <v>1751</v>
      </c>
      <c r="O174" s="447" t="s">
        <v>1748</v>
      </c>
    </row>
    <row r="175" spans="1:15" outlineLevel="1" x14ac:dyDescent="0.25">
      <c r="A175" s="423" t="s">
        <v>359</v>
      </c>
      <c r="B175" s="448"/>
      <c r="C175" s="444"/>
      <c r="D175" s="448" t="s">
        <v>1398</v>
      </c>
      <c r="E175" s="448" t="s">
        <v>1399</v>
      </c>
      <c r="F175" s="439">
        <v>40.601199999999999</v>
      </c>
      <c r="G175" s="439">
        <v>15.723599999999999</v>
      </c>
      <c r="H175" s="440"/>
      <c r="I175" s="440" t="s">
        <v>1191</v>
      </c>
      <c r="J175" s="442"/>
      <c r="K175" s="441"/>
      <c r="L175" s="441"/>
      <c r="M175" s="445" t="s">
        <v>1196</v>
      </c>
      <c r="N175" s="446" t="s">
        <v>1751</v>
      </c>
      <c r="O175" s="447" t="s">
        <v>1748</v>
      </c>
    </row>
    <row r="176" spans="1:15" outlineLevel="1" x14ac:dyDescent="0.25">
      <c r="A176" s="423" t="s">
        <v>1400</v>
      </c>
      <c r="B176" s="448"/>
      <c r="C176" s="444"/>
      <c r="D176" s="448" t="s">
        <v>1401</v>
      </c>
      <c r="E176" s="448" t="s">
        <v>1402</v>
      </c>
      <c r="F176" s="439">
        <v>43.968000000000004</v>
      </c>
      <c r="G176" s="439">
        <v>144.233</v>
      </c>
      <c r="H176" s="440"/>
      <c r="I176" s="440" t="s">
        <v>1191</v>
      </c>
      <c r="J176" s="442"/>
      <c r="K176" s="441"/>
      <c r="L176" s="441"/>
      <c r="M176" s="445" t="s">
        <v>1196</v>
      </c>
      <c r="N176" s="446" t="s">
        <v>1751</v>
      </c>
      <c r="O176" s="447" t="s">
        <v>1748</v>
      </c>
    </row>
    <row r="177" spans="1:256" outlineLevel="1" x14ac:dyDescent="0.25">
      <c r="A177" s="424" t="s">
        <v>1400</v>
      </c>
      <c r="B177" s="448"/>
      <c r="C177" s="444"/>
      <c r="D177" s="451" t="s">
        <v>1403</v>
      </c>
      <c r="E177" s="451" t="s">
        <v>1404</v>
      </c>
      <c r="F177" s="439">
        <v>36.264139999999998</v>
      </c>
      <c r="G177" s="439">
        <v>136.23534000000001</v>
      </c>
      <c r="H177" s="440"/>
      <c r="I177" s="440" t="s">
        <v>1191</v>
      </c>
      <c r="J177" s="442"/>
      <c r="K177" s="441"/>
      <c r="L177" s="441"/>
      <c r="M177" s="445" t="s">
        <v>1196</v>
      </c>
      <c r="N177" s="446" t="s">
        <v>1751</v>
      </c>
      <c r="O177" s="447" t="s">
        <v>1748</v>
      </c>
    </row>
    <row r="178" spans="1:256" outlineLevel="1" x14ac:dyDescent="0.25">
      <c r="A178" s="423" t="s">
        <v>1400</v>
      </c>
      <c r="B178" s="448"/>
      <c r="C178" s="444"/>
      <c r="D178" s="448" t="s">
        <v>1405</v>
      </c>
      <c r="E178" s="448" t="s">
        <v>1406</v>
      </c>
      <c r="F178" s="439">
        <v>41.808999999999997</v>
      </c>
      <c r="G178" s="439">
        <v>140.71799999999999</v>
      </c>
      <c r="H178" s="440"/>
      <c r="I178" s="440" t="s">
        <v>1191</v>
      </c>
      <c r="J178" s="442"/>
      <c r="K178" s="441"/>
      <c r="L178" s="441"/>
      <c r="M178" s="445" t="s">
        <v>1196</v>
      </c>
      <c r="N178" s="446" t="s">
        <v>1751</v>
      </c>
      <c r="O178" s="447" t="s">
        <v>1748</v>
      </c>
    </row>
    <row r="179" spans="1:256" outlineLevel="1" x14ac:dyDescent="0.25">
      <c r="A179" s="423" t="s">
        <v>1400</v>
      </c>
      <c r="B179" s="448"/>
      <c r="C179" s="444"/>
      <c r="D179" s="448" t="s">
        <v>1411</v>
      </c>
      <c r="E179" s="448" t="s">
        <v>1412</v>
      </c>
      <c r="F179" s="439">
        <v>34.4</v>
      </c>
      <c r="G179" s="439">
        <v>132.44999999999999</v>
      </c>
      <c r="H179" s="440"/>
      <c r="I179" s="440" t="s">
        <v>1191</v>
      </c>
      <c r="J179" s="442"/>
      <c r="K179" s="441"/>
      <c r="L179" s="441"/>
      <c r="M179" s="445" t="s">
        <v>1196</v>
      </c>
      <c r="N179" s="446" t="s">
        <v>1751</v>
      </c>
      <c r="O179" s="447" t="s">
        <v>1748</v>
      </c>
    </row>
    <row r="180" spans="1:256" outlineLevel="1" x14ac:dyDescent="0.25">
      <c r="A180" s="423" t="s">
        <v>1400</v>
      </c>
      <c r="B180" s="448"/>
      <c r="C180" s="444"/>
      <c r="D180" s="448" t="s">
        <v>1423</v>
      </c>
      <c r="E180" s="448" t="s">
        <v>1424</v>
      </c>
      <c r="F180" s="439">
        <v>24.765000000000001</v>
      </c>
      <c r="G180" s="439">
        <v>125.396</v>
      </c>
      <c r="H180" s="440"/>
      <c r="I180" s="440" t="s">
        <v>1191</v>
      </c>
      <c r="J180" s="442"/>
      <c r="K180" s="441"/>
      <c r="L180" s="441"/>
      <c r="M180" s="445" t="s">
        <v>1196</v>
      </c>
      <c r="N180" s="446" t="s">
        <v>1751</v>
      </c>
      <c r="O180" s="447" t="s">
        <v>1748</v>
      </c>
    </row>
    <row r="181" spans="1:256" outlineLevel="1" x14ac:dyDescent="0.25">
      <c r="A181" s="423" t="s">
        <v>1400</v>
      </c>
      <c r="B181" s="448"/>
      <c r="C181" s="444"/>
      <c r="D181" s="448" t="s">
        <v>1426</v>
      </c>
      <c r="E181" s="448" t="s">
        <v>1427</v>
      </c>
      <c r="F181" s="439">
        <v>33.25</v>
      </c>
      <c r="G181" s="439">
        <v>130.29</v>
      </c>
      <c r="H181" s="440"/>
      <c r="I181" s="440" t="s">
        <v>1191</v>
      </c>
      <c r="J181" s="442"/>
      <c r="K181" s="441"/>
      <c r="L181" s="441"/>
      <c r="M181" s="445" t="s">
        <v>1196</v>
      </c>
      <c r="N181" s="446" t="s">
        <v>1751</v>
      </c>
      <c r="O181" s="447" t="s">
        <v>1748</v>
      </c>
    </row>
    <row r="182" spans="1:256" outlineLevel="1" x14ac:dyDescent="0.25">
      <c r="A182" s="423" t="s">
        <v>1400</v>
      </c>
      <c r="B182" s="448"/>
      <c r="C182" s="444"/>
      <c r="D182" s="448" t="s">
        <v>1428</v>
      </c>
      <c r="E182" s="448" t="s">
        <v>1429</v>
      </c>
      <c r="F182" s="439">
        <v>35.659999999999997</v>
      </c>
      <c r="G182" s="439">
        <v>139.68</v>
      </c>
      <c r="H182" s="440"/>
      <c r="I182" s="440" t="s">
        <v>1191</v>
      </c>
      <c r="J182" s="442"/>
      <c r="K182" s="441"/>
      <c r="L182" s="441"/>
      <c r="M182" s="445" t="s">
        <v>1196</v>
      </c>
      <c r="N182" s="446" t="s">
        <v>1751</v>
      </c>
      <c r="O182" s="447" t="s">
        <v>1748</v>
      </c>
    </row>
    <row r="183" spans="1:256" outlineLevel="1" x14ac:dyDescent="0.25">
      <c r="A183" s="422" t="s">
        <v>1400</v>
      </c>
      <c r="B183" s="448"/>
      <c r="C183" s="444"/>
      <c r="D183" s="438" t="s">
        <v>1430</v>
      </c>
      <c r="E183" s="438" t="s">
        <v>1431</v>
      </c>
      <c r="F183" s="439">
        <v>35.500999999999998</v>
      </c>
      <c r="G183" s="439">
        <v>134.23500000000001</v>
      </c>
      <c r="H183" s="440"/>
      <c r="I183" s="440" t="s">
        <v>1191</v>
      </c>
      <c r="J183" s="442"/>
      <c r="K183" s="441"/>
      <c r="L183" s="441"/>
      <c r="M183" s="445" t="s">
        <v>1196</v>
      </c>
      <c r="N183" s="446" t="s">
        <v>1751</v>
      </c>
      <c r="O183" s="447" t="s">
        <v>1748</v>
      </c>
      <c r="IR183" s="387"/>
      <c r="IS183" s="387"/>
      <c r="IT183" s="387"/>
      <c r="IU183" s="387"/>
      <c r="IV183" s="387"/>
    </row>
    <row r="184" spans="1:256" outlineLevel="1" x14ac:dyDescent="0.25">
      <c r="A184" s="423" t="s">
        <v>1437</v>
      </c>
      <c r="B184" s="448"/>
      <c r="C184" s="444"/>
      <c r="D184" s="448" t="s">
        <v>1438</v>
      </c>
      <c r="E184" s="448" t="s">
        <v>1439</v>
      </c>
      <c r="F184" s="439">
        <v>43.13</v>
      </c>
      <c r="G184" s="439">
        <v>76.55</v>
      </c>
      <c r="H184" s="440"/>
      <c r="I184" s="440" t="s">
        <v>1191</v>
      </c>
      <c r="J184" s="442"/>
      <c r="K184" s="441"/>
      <c r="L184" s="441"/>
      <c r="M184" s="445" t="s">
        <v>1196</v>
      </c>
      <c r="N184" s="446" t="s">
        <v>1751</v>
      </c>
      <c r="O184" s="447" t="s">
        <v>1748</v>
      </c>
    </row>
    <row r="185" spans="1:256" outlineLevel="1" x14ac:dyDescent="0.25">
      <c r="A185" s="423" t="s">
        <v>1437</v>
      </c>
      <c r="B185" s="448"/>
      <c r="C185" s="444"/>
      <c r="D185" s="448" t="s">
        <v>1440</v>
      </c>
      <c r="E185" s="448" t="s">
        <v>1441</v>
      </c>
      <c r="F185" s="439">
        <v>51.1</v>
      </c>
      <c r="G185" s="439">
        <v>71.28</v>
      </c>
      <c r="H185" s="440"/>
      <c r="I185" s="440" t="s">
        <v>1191</v>
      </c>
      <c r="J185" s="442"/>
      <c r="K185" s="441"/>
      <c r="L185" s="441"/>
      <c r="M185" s="445" t="s">
        <v>1196</v>
      </c>
      <c r="N185" s="446" t="s">
        <v>1751</v>
      </c>
      <c r="O185" s="447" t="s">
        <v>1748</v>
      </c>
    </row>
    <row r="186" spans="1:256" outlineLevel="1" x14ac:dyDescent="0.25">
      <c r="A186" s="423" t="s">
        <v>1437</v>
      </c>
      <c r="B186" s="448"/>
      <c r="C186" s="444"/>
      <c r="D186" s="448" t="s">
        <v>1442</v>
      </c>
      <c r="E186" s="448" t="s">
        <v>1443</v>
      </c>
      <c r="F186" s="439">
        <v>47.36</v>
      </c>
      <c r="G186" s="439">
        <v>51.79</v>
      </c>
      <c r="H186" s="440"/>
      <c r="I186" s="440" t="s">
        <v>1191</v>
      </c>
      <c r="J186" s="442"/>
      <c r="K186" s="441"/>
      <c r="L186" s="441"/>
      <c r="M186" s="445" t="s">
        <v>1196</v>
      </c>
      <c r="N186" s="446" t="s">
        <v>1751</v>
      </c>
      <c r="O186" s="447" t="s">
        <v>1748</v>
      </c>
    </row>
    <row r="187" spans="1:256" outlineLevel="1" x14ac:dyDescent="0.25">
      <c r="A187" s="423" t="s">
        <v>1448</v>
      </c>
      <c r="B187" s="448"/>
      <c r="C187" s="444"/>
      <c r="D187" s="448" t="s">
        <v>1448</v>
      </c>
      <c r="E187" s="448" t="s">
        <v>1449</v>
      </c>
      <c r="F187" s="439">
        <v>29.195</v>
      </c>
      <c r="G187" s="439">
        <v>48.024000000000001</v>
      </c>
      <c r="H187" s="440"/>
      <c r="I187" s="440" t="s">
        <v>1191</v>
      </c>
      <c r="J187" s="442"/>
      <c r="K187" s="441"/>
      <c r="L187" s="441"/>
      <c r="M187" s="445" t="s">
        <v>1196</v>
      </c>
      <c r="N187" s="446" t="s">
        <v>1751</v>
      </c>
      <c r="O187" s="447" t="s">
        <v>1748</v>
      </c>
    </row>
    <row r="188" spans="1:256" outlineLevel="1" x14ac:dyDescent="0.25">
      <c r="A188" s="423" t="s">
        <v>1456</v>
      </c>
      <c r="B188" s="448"/>
      <c r="C188" s="444"/>
      <c r="D188" s="448" t="s">
        <v>1461</v>
      </c>
      <c r="E188" s="448" t="s">
        <v>1462</v>
      </c>
      <c r="F188" s="439">
        <v>27.59</v>
      </c>
      <c r="G188" s="439">
        <v>-110.59</v>
      </c>
      <c r="H188" s="440"/>
      <c r="I188" s="440" t="s">
        <v>1191</v>
      </c>
      <c r="J188" s="442"/>
      <c r="K188" s="441"/>
      <c r="L188" s="441"/>
      <c r="M188" s="445" t="s">
        <v>1196</v>
      </c>
      <c r="N188" s="446" t="s">
        <v>1751</v>
      </c>
      <c r="O188" s="447" t="s">
        <v>1748</v>
      </c>
    </row>
    <row r="189" spans="1:256" outlineLevel="1" x14ac:dyDescent="0.25">
      <c r="A189" s="423" t="s">
        <v>1456</v>
      </c>
      <c r="B189" s="448"/>
      <c r="C189" s="444"/>
      <c r="D189" s="448" t="s">
        <v>1463</v>
      </c>
      <c r="E189" s="448" t="s">
        <v>1464</v>
      </c>
      <c r="F189" s="439">
        <v>19.3</v>
      </c>
      <c r="G189" s="439">
        <v>-99.186400000000006</v>
      </c>
      <c r="H189" s="440"/>
      <c r="I189" s="440" t="s">
        <v>1191</v>
      </c>
      <c r="J189" s="442"/>
      <c r="K189" s="441"/>
      <c r="L189" s="441"/>
      <c r="M189" s="445" t="s">
        <v>1196</v>
      </c>
      <c r="N189" s="446" t="s">
        <v>1751</v>
      </c>
      <c r="O189" s="447" t="s">
        <v>1748</v>
      </c>
    </row>
    <row r="190" spans="1:256" outlineLevel="1" x14ac:dyDescent="0.25">
      <c r="A190" s="423" t="s">
        <v>1456</v>
      </c>
      <c r="B190" s="448"/>
      <c r="C190" s="444"/>
      <c r="D190" s="448" t="s">
        <v>1465</v>
      </c>
      <c r="E190" s="448" t="s">
        <v>1466</v>
      </c>
      <c r="F190" s="439">
        <v>19.327999999999999</v>
      </c>
      <c r="G190" s="439">
        <v>-99.177000000000007</v>
      </c>
      <c r="H190" s="440"/>
      <c r="I190" s="440" t="s">
        <v>1191</v>
      </c>
      <c r="J190" s="442"/>
      <c r="K190" s="441"/>
      <c r="L190" s="441"/>
      <c r="M190" s="445" t="s">
        <v>1196</v>
      </c>
      <c r="N190" s="446" t="s">
        <v>1751</v>
      </c>
      <c r="O190" s="447" t="s">
        <v>1748</v>
      </c>
    </row>
    <row r="191" spans="1:256" outlineLevel="1" x14ac:dyDescent="0.25">
      <c r="A191" s="423" t="s">
        <v>1470</v>
      </c>
      <c r="B191" s="448"/>
      <c r="C191" s="444"/>
      <c r="D191" s="448" t="s">
        <v>1471</v>
      </c>
      <c r="E191" s="448" t="s">
        <v>1472</v>
      </c>
      <c r="F191" s="439">
        <v>34.020000000000003</v>
      </c>
      <c r="G191" s="439">
        <v>6.83</v>
      </c>
      <c r="H191" s="440"/>
      <c r="I191" s="440" t="s">
        <v>1191</v>
      </c>
      <c r="J191" s="442"/>
      <c r="K191" s="441"/>
      <c r="L191" s="441"/>
      <c r="M191" s="445" t="s">
        <v>1196</v>
      </c>
      <c r="N191" s="446" t="s">
        <v>1751</v>
      </c>
      <c r="O191" s="447" t="s">
        <v>1748</v>
      </c>
    </row>
    <row r="192" spans="1:256" outlineLevel="1" x14ac:dyDescent="0.25">
      <c r="A192" s="423" t="s">
        <v>1473</v>
      </c>
      <c r="B192" s="448"/>
      <c r="C192" s="444"/>
      <c r="D192" s="448" t="s">
        <v>1474</v>
      </c>
      <c r="E192" s="448" t="s">
        <v>1475</v>
      </c>
      <c r="F192" s="439">
        <v>-45.037999999999997</v>
      </c>
      <c r="G192" s="439">
        <v>169.68100000000001</v>
      </c>
      <c r="H192" s="440"/>
      <c r="I192" s="440" t="s">
        <v>1191</v>
      </c>
      <c r="J192" s="442"/>
      <c r="K192" s="441"/>
      <c r="L192" s="441"/>
      <c r="M192" s="445" t="s">
        <v>1196</v>
      </c>
      <c r="N192" s="446" t="s">
        <v>1751</v>
      </c>
      <c r="O192" s="447" t="s">
        <v>1748</v>
      </c>
    </row>
    <row r="193" spans="1:15" outlineLevel="1" x14ac:dyDescent="0.25">
      <c r="A193" s="423" t="s">
        <v>1478</v>
      </c>
      <c r="B193" s="448"/>
      <c r="C193" s="444"/>
      <c r="D193" s="448" t="s">
        <v>1479</v>
      </c>
      <c r="E193" s="448" t="s">
        <v>1201</v>
      </c>
      <c r="F193" s="439">
        <v>58.35</v>
      </c>
      <c r="G193" s="439">
        <v>8.5399999999999991</v>
      </c>
      <c r="H193" s="440"/>
      <c r="I193" s="440" t="s">
        <v>1191</v>
      </c>
      <c r="J193" s="442"/>
      <c r="K193" s="441"/>
      <c r="L193" s="441"/>
      <c r="M193" s="445" t="s">
        <v>1196</v>
      </c>
      <c r="N193" s="446" t="s">
        <v>1751</v>
      </c>
      <c r="O193" s="447" t="s">
        <v>1748</v>
      </c>
    </row>
    <row r="194" spans="1:15" ht="30" outlineLevel="1" x14ac:dyDescent="0.25">
      <c r="A194" s="423" t="s">
        <v>1496</v>
      </c>
      <c r="B194" s="448"/>
      <c r="C194" s="444"/>
      <c r="D194" s="448" t="s">
        <v>1497</v>
      </c>
      <c r="E194" s="452" t="s">
        <v>1498</v>
      </c>
      <c r="F194" s="439">
        <v>64.75</v>
      </c>
      <c r="G194" s="439">
        <v>177.483</v>
      </c>
      <c r="H194" s="440"/>
      <c r="I194" s="440" t="s">
        <v>1191</v>
      </c>
      <c r="J194" s="442"/>
      <c r="K194" s="441"/>
      <c r="L194" s="441"/>
      <c r="M194" s="445" t="s">
        <v>1196</v>
      </c>
      <c r="N194" s="446" t="s">
        <v>1751</v>
      </c>
      <c r="O194" s="447" t="s">
        <v>1748</v>
      </c>
    </row>
    <row r="195" spans="1:15" outlineLevel="1" x14ac:dyDescent="0.25">
      <c r="A195" s="423" t="s">
        <v>1496</v>
      </c>
      <c r="B195" s="448"/>
      <c r="C195" s="444"/>
      <c r="D195" s="448" t="s">
        <v>1499</v>
      </c>
      <c r="E195" s="448" t="s">
        <v>1500</v>
      </c>
      <c r="F195" s="439">
        <v>46.348999999999997</v>
      </c>
      <c r="G195" s="439">
        <v>48.048999999999999</v>
      </c>
      <c r="H195" s="440"/>
      <c r="I195" s="440" t="s">
        <v>1191</v>
      </c>
      <c r="J195" s="442"/>
      <c r="K195" s="441"/>
      <c r="L195" s="441"/>
      <c r="M195" s="445" t="s">
        <v>1196</v>
      </c>
      <c r="N195" s="446" t="s">
        <v>1751</v>
      </c>
      <c r="O195" s="447" t="s">
        <v>1748</v>
      </c>
    </row>
    <row r="196" spans="1:15" outlineLevel="1" x14ac:dyDescent="0.25">
      <c r="A196" s="423" t="s">
        <v>1496</v>
      </c>
      <c r="B196" s="448"/>
      <c r="C196" s="444"/>
      <c r="D196" s="448" t="s">
        <v>1501</v>
      </c>
      <c r="E196" s="448" t="s">
        <v>1502</v>
      </c>
      <c r="F196" s="439">
        <v>53.366999999999997</v>
      </c>
      <c r="G196" s="439">
        <v>83.75</v>
      </c>
      <c r="H196" s="440"/>
      <c r="I196" s="440" t="s">
        <v>1191</v>
      </c>
      <c r="J196" s="442"/>
      <c r="K196" s="441"/>
      <c r="L196" s="441"/>
      <c r="M196" s="445" t="s">
        <v>1196</v>
      </c>
      <c r="N196" s="446" t="s">
        <v>1751</v>
      </c>
      <c r="O196" s="447" t="s">
        <v>1748</v>
      </c>
    </row>
    <row r="197" spans="1:15" outlineLevel="1" x14ac:dyDescent="0.25">
      <c r="A197" s="423" t="s">
        <v>1496</v>
      </c>
      <c r="B197" s="448"/>
      <c r="C197" s="444"/>
      <c r="D197" s="448" t="s">
        <v>1503</v>
      </c>
      <c r="E197" s="448" t="s">
        <v>1504</v>
      </c>
      <c r="F197" s="439">
        <v>50.613</v>
      </c>
      <c r="G197" s="439">
        <v>36.587000000000003</v>
      </c>
      <c r="H197" s="440"/>
      <c r="I197" s="440" t="s">
        <v>1191</v>
      </c>
      <c r="J197" s="442"/>
      <c r="K197" s="441"/>
      <c r="L197" s="441"/>
      <c r="M197" s="445" t="s">
        <v>1196</v>
      </c>
      <c r="N197" s="446" t="s">
        <v>1751</v>
      </c>
      <c r="O197" s="447" t="s">
        <v>1748</v>
      </c>
    </row>
    <row r="198" spans="1:15" outlineLevel="1" x14ac:dyDescent="0.25">
      <c r="A198" s="423" t="s">
        <v>1496</v>
      </c>
      <c r="B198" s="448"/>
      <c r="C198" s="444"/>
      <c r="D198" s="448" t="s">
        <v>1505</v>
      </c>
      <c r="E198" s="448" t="s">
        <v>1506</v>
      </c>
      <c r="F198" s="439">
        <v>52.02</v>
      </c>
      <c r="G198" s="439">
        <v>113.3</v>
      </c>
      <c r="H198" s="440"/>
      <c r="I198" s="440" t="s">
        <v>1191</v>
      </c>
      <c r="J198" s="442"/>
      <c r="K198" s="441"/>
      <c r="L198" s="441"/>
      <c r="M198" s="445" t="s">
        <v>1196</v>
      </c>
      <c r="N198" s="446" t="s">
        <v>1751</v>
      </c>
      <c r="O198" s="447" t="s">
        <v>1748</v>
      </c>
    </row>
    <row r="199" spans="1:15" outlineLevel="1" x14ac:dyDescent="0.25">
      <c r="A199" s="423" t="s">
        <v>1496</v>
      </c>
      <c r="B199" s="448"/>
      <c r="C199" s="444"/>
      <c r="D199" s="448" t="s">
        <v>1507</v>
      </c>
      <c r="E199" s="448" t="s">
        <v>1508</v>
      </c>
      <c r="F199" s="439">
        <v>56.85</v>
      </c>
      <c r="G199" s="439">
        <v>60.6</v>
      </c>
      <c r="H199" s="440"/>
      <c r="I199" s="454" t="s">
        <v>1191</v>
      </c>
      <c r="J199" s="442"/>
      <c r="K199" s="441"/>
      <c r="L199" s="441"/>
      <c r="M199" s="445" t="s">
        <v>1196</v>
      </c>
      <c r="N199" s="446" t="s">
        <v>1751</v>
      </c>
      <c r="O199" s="447" t="s">
        <v>1748</v>
      </c>
    </row>
    <row r="200" spans="1:15" outlineLevel="1" x14ac:dyDescent="0.25">
      <c r="A200" s="423" t="s">
        <v>1496</v>
      </c>
      <c r="B200" s="448"/>
      <c r="C200" s="444"/>
      <c r="D200" s="448" t="s">
        <v>1509</v>
      </c>
      <c r="E200" s="448" t="s">
        <v>1510</v>
      </c>
      <c r="F200" s="439">
        <v>46.308</v>
      </c>
      <c r="G200" s="439">
        <v>44.256</v>
      </c>
      <c r="H200" s="440"/>
      <c r="I200" s="440" t="s">
        <v>1191</v>
      </c>
      <c r="J200" s="442"/>
      <c r="K200" s="441"/>
      <c r="L200" s="441"/>
      <c r="M200" s="445" t="s">
        <v>1196</v>
      </c>
      <c r="N200" s="446" t="s">
        <v>1751</v>
      </c>
      <c r="O200" s="447" t="s">
        <v>1748</v>
      </c>
    </row>
    <row r="201" spans="1:15" outlineLevel="1" x14ac:dyDescent="0.25">
      <c r="A201" s="423" t="s">
        <v>1496</v>
      </c>
      <c r="B201" s="448"/>
      <c r="C201" s="444"/>
      <c r="D201" s="448" t="s">
        <v>1511</v>
      </c>
      <c r="E201" s="448" t="s">
        <v>1512</v>
      </c>
      <c r="F201" s="439">
        <v>44.332000000000001</v>
      </c>
      <c r="G201" s="439">
        <v>38.036000000000001</v>
      </c>
      <c r="H201" s="440"/>
      <c r="I201" s="440" t="s">
        <v>1191</v>
      </c>
      <c r="J201" s="442"/>
      <c r="K201" s="441"/>
      <c r="L201" s="441"/>
      <c r="M201" s="445" t="s">
        <v>1196</v>
      </c>
      <c r="N201" s="446" t="s">
        <v>1751</v>
      </c>
      <c r="O201" s="447" t="s">
        <v>1748</v>
      </c>
    </row>
    <row r="202" spans="1:15" outlineLevel="1" x14ac:dyDescent="0.25">
      <c r="A202" s="423" t="s">
        <v>1496</v>
      </c>
      <c r="B202" s="448"/>
      <c r="C202" s="453"/>
      <c r="D202" s="448" t="s">
        <v>1513</v>
      </c>
      <c r="E202" s="448" t="s">
        <v>1514</v>
      </c>
      <c r="F202" s="439">
        <v>52.267000000000003</v>
      </c>
      <c r="G202" s="439">
        <v>104.333</v>
      </c>
      <c r="H202" s="441"/>
      <c r="I202" s="440" t="s">
        <v>1191</v>
      </c>
      <c r="J202" s="442"/>
      <c r="K202" s="441"/>
      <c r="L202" s="441"/>
      <c r="M202" s="445" t="s">
        <v>1196</v>
      </c>
      <c r="N202" s="446" t="s">
        <v>1751</v>
      </c>
      <c r="O202" s="447" t="s">
        <v>1748</v>
      </c>
    </row>
    <row r="203" spans="1:15" outlineLevel="1" x14ac:dyDescent="0.25">
      <c r="A203" s="423" t="s">
        <v>1496</v>
      </c>
      <c r="B203" s="448"/>
      <c r="C203" s="444"/>
      <c r="D203" s="448" t="s">
        <v>1513</v>
      </c>
      <c r="E203" s="448" t="s">
        <v>1515</v>
      </c>
      <c r="F203" s="439">
        <v>52</v>
      </c>
      <c r="G203" s="439">
        <v>104</v>
      </c>
      <c r="H203" s="440"/>
      <c r="I203" s="441" t="s">
        <v>1191</v>
      </c>
      <c r="J203" s="442"/>
      <c r="K203" s="441"/>
      <c r="L203" s="441"/>
      <c r="M203" s="445" t="s">
        <v>1196</v>
      </c>
      <c r="N203" s="446" t="s">
        <v>1751</v>
      </c>
      <c r="O203" s="447" t="s">
        <v>1748</v>
      </c>
    </row>
    <row r="204" spans="1:15" outlineLevel="1" x14ac:dyDescent="0.25">
      <c r="A204" s="423" t="s">
        <v>1496</v>
      </c>
      <c r="B204" s="448"/>
      <c r="C204" s="444"/>
      <c r="D204" s="448" t="s">
        <v>1519</v>
      </c>
      <c r="E204" s="448" t="s">
        <v>1520</v>
      </c>
      <c r="F204" s="439">
        <v>56.01</v>
      </c>
      <c r="G204" s="439">
        <v>92.792000000000002</v>
      </c>
      <c r="H204" s="440"/>
      <c r="I204" s="440" t="s">
        <v>1191</v>
      </c>
      <c r="J204" s="442"/>
      <c r="K204" s="441"/>
      <c r="L204" s="441"/>
      <c r="M204" s="445" t="s">
        <v>1196</v>
      </c>
      <c r="N204" s="446" t="s">
        <v>1751</v>
      </c>
      <c r="O204" s="447" t="s">
        <v>1748</v>
      </c>
    </row>
    <row r="205" spans="1:15" outlineLevel="1" x14ac:dyDescent="0.25">
      <c r="A205" s="423" t="s">
        <v>1496</v>
      </c>
      <c r="B205" s="448"/>
      <c r="C205" s="444"/>
      <c r="D205" s="448" t="s">
        <v>1525</v>
      </c>
      <c r="E205" s="448" t="s">
        <v>1526</v>
      </c>
      <c r="F205" s="439">
        <v>55.75</v>
      </c>
      <c r="G205" s="439">
        <v>37.582999999999998</v>
      </c>
      <c r="H205" s="440"/>
      <c r="I205" s="441" t="s">
        <v>1191</v>
      </c>
      <c r="J205" s="442"/>
      <c r="K205" s="441"/>
      <c r="L205" s="441"/>
      <c r="M205" s="445" t="s">
        <v>1196</v>
      </c>
      <c r="N205" s="446" t="s">
        <v>1751</v>
      </c>
      <c r="O205" s="447" t="s">
        <v>1748</v>
      </c>
    </row>
    <row r="206" spans="1:15" outlineLevel="1" x14ac:dyDescent="0.25">
      <c r="A206" s="423" t="s">
        <v>1496</v>
      </c>
      <c r="B206" s="448"/>
      <c r="C206" s="444"/>
      <c r="D206" s="448" t="s">
        <v>1528</v>
      </c>
      <c r="E206" s="448" t="s">
        <v>1529</v>
      </c>
      <c r="F206" s="439">
        <v>56.19</v>
      </c>
      <c r="G206" s="439">
        <v>43.59</v>
      </c>
      <c r="H206" s="440"/>
      <c r="I206" s="440" t="s">
        <v>1191</v>
      </c>
      <c r="J206" s="442"/>
      <c r="K206" s="441"/>
      <c r="L206" s="441"/>
      <c r="M206" s="445" t="s">
        <v>1196</v>
      </c>
      <c r="N206" s="446" t="s">
        <v>1751</v>
      </c>
      <c r="O206" s="447" t="s">
        <v>1748</v>
      </c>
    </row>
    <row r="207" spans="1:15" outlineLevel="1" x14ac:dyDescent="0.25">
      <c r="A207" s="423" t="s">
        <v>1496</v>
      </c>
      <c r="B207" s="448"/>
      <c r="C207" s="444"/>
      <c r="D207" s="448" t="s">
        <v>1532</v>
      </c>
      <c r="E207" s="448" t="s">
        <v>1533</v>
      </c>
      <c r="F207" s="439">
        <v>47.22</v>
      </c>
      <c r="G207" s="439">
        <v>39.72</v>
      </c>
      <c r="H207" s="440"/>
      <c r="I207" s="440" t="s">
        <v>1191</v>
      </c>
      <c r="J207" s="442"/>
      <c r="K207" s="441"/>
      <c r="L207" s="441"/>
      <c r="M207" s="445" t="s">
        <v>1196</v>
      </c>
      <c r="N207" s="446" t="s">
        <v>1751</v>
      </c>
      <c r="O207" s="447" t="s">
        <v>1748</v>
      </c>
    </row>
    <row r="208" spans="1:15" outlineLevel="1" x14ac:dyDescent="0.25">
      <c r="A208" s="423" t="s">
        <v>1496</v>
      </c>
      <c r="B208" s="448"/>
      <c r="C208" s="444"/>
      <c r="D208" s="448" t="s">
        <v>1534</v>
      </c>
      <c r="E208" s="448" t="s">
        <v>1535</v>
      </c>
      <c r="F208" s="439">
        <v>66.55</v>
      </c>
      <c r="G208" s="439">
        <v>66.667000000000002</v>
      </c>
      <c r="H208" s="440"/>
      <c r="I208" s="440" t="s">
        <v>1191</v>
      </c>
      <c r="J208" s="442"/>
      <c r="K208" s="441"/>
      <c r="L208" s="441"/>
      <c r="M208" s="445" t="s">
        <v>1196</v>
      </c>
      <c r="N208" s="446" t="s">
        <v>1751</v>
      </c>
      <c r="O208" s="447" t="s">
        <v>1748</v>
      </c>
    </row>
    <row r="209" spans="1:15" outlineLevel="1" x14ac:dyDescent="0.25">
      <c r="A209" s="423" t="s">
        <v>1496</v>
      </c>
      <c r="B209" s="448"/>
      <c r="C209" s="444"/>
      <c r="D209" s="448" t="s">
        <v>1536</v>
      </c>
      <c r="E209" s="448" t="s">
        <v>1537</v>
      </c>
      <c r="F209" s="439">
        <v>54.932000000000002</v>
      </c>
      <c r="G209" s="439">
        <v>43.329000000000001</v>
      </c>
      <c r="H209" s="440"/>
      <c r="I209" s="440" t="s">
        <v>1191</v>
      </c>
      <c r="J209" s="442"/>
      <c r="K209" s="441"/>
      <c r="L209" s="441"/>
      <c r="M209" s="445" t="s">
        <v>1196</v>
      </c>
      <c r="N209" s="446" t="s">
        <v>1751</v>
      </c>
      <c r="O209" s="447" t="s">
        <v>1748</v>
      </c>
    </row>
    <row r="210" spans="1:15" outlineLevel="1" x14ac:dyDescent="0.25">
      <c r="A210" s="423" t="s">
        <v>1496</v>
      </c>
      <c r="B210" s="448"/>
      <c r="C210" s="444"/>
      <c r="D210" s="448" t="s">
        <v>1538</v>
      </c>
      <c r="E210" s="448" t="s">
        <v>1539</v>
      </c>
      <c r="F210" s="439">
        <v>59.94</v>
      </c>
      <c r="G210" s="439">
        <v>30.23</v>
      </c>
      <c r="H210" s="440"/>
      <c r="I210" s="440" t="s">
        <v>1191</v>
      </c>
      <c r="J210" s="442"/>
      <c r="K210" s="441"/>
      <c r="L210" s="441"/>
      <c r="M210" s="445" t="s">
        <v>1196</v>
      </c>
      <c r="N210" s="446" t="s">
        <v>1751</v>
      </c>
      <c r="O210" s="447" t="s">
        <v>1748</v>
      </c>
    </row>
    <row r="211" spans="1:15" outlineLevel="1" x14ac:dyDescent="0.25">
      <c r="A211" s="423" t="s">
        <v>1496</v>
      </c>
      <c r="B211" s="448"/>
      <c r="C211" s="444"/>
      <c r="D211" s="448" t="s">
        <v>1541</v>
      </c>
      <c r="E211" s="448" t="s">
        <v>1542</v>
      </c>
      <c r="F211" s="439">
        <v>59.12</v>
      </c>
      <c r="G211" s="439">
        <v>39.520000000000003</v>
      </c>
      <c r="H211" s="440"/>
      <c r="I211" s="440" t="s">
        <v>1191</v>
      </c>
      <c r="J211" s="442"/>
      <c r="K211" s="441"/>
      <c r="L211" s="441"/>
      <c r="M211" s="445" t="s">
        <v>1196</v>
      </c>
      <c r="N211" s="446" t="s">
        <v>1751</v>
      </c>
      <c r="O211" s="447" t="s">
        <v>1748</v>
      </c>
    </row>
    <row r="212" spans="1:15" outlineLevel="1" x14ac:dyDescent="0.25">
      <c r="A212" s="423" t="s">
        <v>1496</v>
      </c>
      <c r="B212" s="448"/>
      <c r="C212" s="444"/>
      <c r="D212" s="448" t="s">
        <v>1543</v>
      </c>
      <c r="E212" s="448" t="s">
        <v>1544</v>
      </c>
      <c r="F212" s="439">
        <v>62</v>
      </c>
      <c r="G212" s="439">
        <v>129.667</v>
      </c>
      <c r="H212" s="440"/>
      <c r="I212" s="440" t="s">
        <v>1191</v>
      </c>
      <c r="J212" s="442"/>
      <c r="K212" s="441"/>
      <c r="L212" s="441"/>
      <c r="M212" s="445" t="s">
        <v>1196</v>
      </c>
      <c r="N212" s="446" t="s">
        <v>1751</v>
      </c>
      <c r="O212" s="447" t="s">
        <v>1748</v>
      </c>
    </row>
    <row r="213" spans="1:15" outlineLevel="1" x14ac:dyDescent="0.25">
      <c r="A213" s="423" t="s">
        <v>1550</v>
      </c>
      <c r="B213" s="448"/>
      <c r="C213" s="444"/>
      <c r="D213" s="448" t="s">
        <v>1551</v>
      </c>
      <c r="E213" s="448" t="s">
        <v>1552</v>
      </c>
      <c r="F213" s="439">
        <v>56.48</v>
      </c>
      <c r="G213" s="439">
        <v>-3.0310000000000001</v>
      </c>
      <c r="H213" s="440"/>
      <c r="I213" s="440" t="s">
        <v>1191</v>
      </c>
      <c r="J213" s="442"/>
      <c r="K213" s="441"/>
      <c r="L213" s="441"/>
      <c r="M213" s="445" t="s">
        <v>1196</v>
      </c>
      <c r="N213" s="446" t="s">
        <v>1751</v>
      </c>
      <c r="O213" s="447" t="s">
        <v>1748</v>
      </c>
    </row>
    <row r="214" spans="1:15" outlineLevel="1" x14ac:dyDescent="0.25">
      <c r="A214" s="423" t="s">
        <v>1553</v>
      </c>
      <c r="B214" s="448"/>
      <c r="C214" s="444"/>
      <c r="D214" s="448" t="s">
        <v>1553</v>
      </c>
      <c r="E214" s="448" t="s">
        <v>1554</v>
      </c>
      <c r="F214" s="439">
        <v>1.2929999999999999</v>
      </c>
      <c r="G214" s="439">
        <v>103.85599999999999</v>
      </c>
      <c r="H214" s="440"/>
      <c r="I214" s="441" t="s">
        <v>1191</v>
      </c>
      <c r="J214" s="442"/>
      <c r="K214" s="441"/>
      <c r="L214" s="441"/>
      <c r="M214" s="445" t="s">
        <v>1196</v>
      </c>
      <c r="N214" s="446" t="s">
        <v>1751</v>
      </c>
      <c r="O214" s="447" t="s">
        <v>1748</v>
      </c>
    </row>
    <row r="215" spans="1:15" outlineLevel="1" x14ac:dyDescent="0.25">
      <c r="A215" s="423" t="s">
        <v>1555</v>
      </c>
      <c r="B215" s="448"/>
      <c r="C215" s="444"/>
      <c r="D215" s="448" t="s">
        <v>1562</v>
      </c>
      <c r="E215" s="448" t="s">
        <v>1563</v>
      </c>
      <c r="F215" s="439">
        <v>-25.45</v>
      </c>
      <c r="G215" s="439">
        <v>28.16</v>
      </c>
      <c r="H215" s="440"/>
      <c r="I215" s="440" t="s">
        <v>1191</v>
      </c>
      <c r="J215" s="442"/>
      <c r="K215" s="441"/>
      <c r="L215" s="441"/>
      <c r="M215" s="445" t="s">
        <v>1196</v>
      </c>
      <c r="N215" s="446" t="s">
        <v>1751</v>
      </c>
      <c r="O215" s="447" t="s">
        <v>1748</v>
      </c>
    </row>
    <row r="216" spans="1:15" outlineLevel="1" x14ac:dyDescent="0.25">
      <c r="A216" s="423" t="s">
        <v>1564</v>
      </c>
      <c r="B216" s="448"/>
      <c r="C216" s="444"/>
      <c r="D216" s="448" t="s">
        <v>1565</v>
      </c>
      <c r="E216" s="448" t="s">
        <v>1566</v>
      </c>
      <c r="F216" s="439">
        <v>35.11</v>
      </c>
      <c r="G216" s="439">
        <v>129.13</v>
      </c>
      <c r="H216" s="440"/>
      <c r="I216" s="440" t="s">
        <v>1191</v>
      </c>
      <c r="J216" s="442"/>
      <c r="K216" s="441"/>
      <c r="L216" s="441"/>
      <c r="M216" s="445" t="s">
        <v>1196</v>
      </c>
      <c r="N216" s="446" t="s">
        <v>1751</v>
      </c>
      <c r="O216" s="447" t="s">
        <v>1748</v>
      </c>
    </row>
    <row r="217" spans="1:15" outlineLevel="1" x14ac:dyDescent="0.25">
      <c r="A217" s="423" t="s">
        <v>1564</v>
      </c>
      <c r="B217" s="448"/>
      <c r="C217" s="444"/>
      <c r="D217" s="448" t="s">
        <v>1567</v>
      </c>
      <c r="E217" s="448" t="s">
        <v>1568</v>
      </c>
      <c r="F217" s="439">
        <v>36.22</v>
      </c>
      <c r="G217" s="439">
        <v>127.21</v>
      </c>
      <c r="H217" s="440"/>
      <c r="I217" s="440" t="s">
        <v>1191</v>
      </c>
      <c r="J217" s="442"/>
      <c r="K217" s="441"/>
      <c r="L217" s="441"/>
      <c r="M217" s="445" t="s">
        <v>1196</v>
      </c>
      <c r="N217" s="446" t="s">
        <v>1751</v>
      </c>
      <c r="O217" s="447" t="s">
        <v>1748</v>
      </c>
    </row>
    <row r="218" spans="1:15" outlineLevel="1" x14ac:dyDescent="0.25">
      <c r="A218" s="423" t="s">
        <v>154</v>
      </c>
      <c r="B218" s="448"/>
      <c r="C218" s="444"/>
      <c r="D218" s="448" t="s">
        <v>1581</v>
      </c>
      <c r="E218" s="448" t="s">
        <v>1582</v>
      </c>
      <c r="F218" s="439">
        <v>41.65</v>
      </c>
      <c r="G218" s="439">
        <v>-4.7169999999999996</v>
      </c>
      <c r="H218" s="440"/>
      <c r="I218" s="440" t="s">
        <v>1191</v>
      </c>
      <c r="J218" s="442"/>
      <c r="K218" s="441" t="s">
        <v>40</v>
      </c>
      <c r="L218" s="441" t="s">
        <v>40</v>
      </c>
      <c r="M218" s="445" t="s">
        <v>1196</v>
      </c>
      <c r="N218" s="446" t="s">
        <v>1751</v>
      </c>
      <c r="O218" s="447" t="s">
        <v>1748</v>
      </c>
    </row>
    <row r="219" spans="1:15" outlineLevel="1" x14ac:dyDescent="0.25">
      <c r="A219" s="423" t="s">
        <v>1585</v>
      </c>
      <c r="B219" s="448"/>
      <c r="C219" s="444"/>
      <c r="D219" s="448" t="s">
        <v>1586</v>
      </c>
      <c r="E219" s="448" t="s">
        <v>1587</v>
      </c>
      <c r="F219" s="439">
        <v>59.366999999999997</v>
      </c>
      <c r="G219" s="439">
        <v>13.5</v>
      </c>
      <c r="H219" s="440"/>
      <c r="I219" s="440" t="s">
        <v>1191</v>
      </c>
      <c r="J219" s="442"/>
      <c r="K219" s="441"/>
      <c r="L219" s="441"/>
      <c r="M219" s="445" t="s">
        <v>1196</v>
      </c>
      <c r="N219" s="446" t="s">
        <v>1751</v>
      </c>
      <c r="O219" s="447" t="s">
        <v>1748</v>
      </c>
    </row>
    <row r="220" spans="1:15" outlineLevel="1" x14ac:dyDescent="0.25">
      <c r="A220" s="423" t="s">
        <v>1595</v>
      </c>
      <c r="B220" s="448"/>
      <c r="C220" s="444"/>
      <c r="D220" s="448" t="s">
        <v>537</v>
      </c>
      <c r="E220" s="448" t="s">
        <v>1596</v>
      </c>
      <c r="F220" s="439">
        <v>24.966999999999999</v>
      </c>
      <c r="G220" s="439">
        <v>121.18300000000001</v>
      </c>
      <c r="H220" s="440"/>
      <c r="I220" s="440" t="s">
        <v>1191</v>
      </c>
      <c r="J220" s="442"/>
      <c r="K220" s="441"/>
      <c r="L220" s="441"/>
      <c r="M220" s="445" t="s">
        <v>1196</v>
      </c>
      <c r="N220" s="446" t="s">
        <v>1751</v>
      </c>
      <c r="O220" s="447" t="s">
        <v>1748</v>
      </c>
    </row>
    <row r="221" spans="1:15" outlineLevel="1" x14ac:dyDescent="0.25">
      <c r="A221" s="423" t="s">
        <v>1595</v>
      </c>
      <c r="B221" s="448"/>
      <c r="C221" s="444"/>
      <c r="D221" s="448" t="s">
        <v>1601</v>
      </c>
      <c r="E221" s="448" t="s">
        <v>1602</v>
      </c>
      <c r="F221" s="439">
        <v>25.03</v>
      </c>
      <c r="G221" s="439">
        <v>121.52</v>
      </c>
      <c r="H221" s="440"/>
      <c r="I221" s="441" t="s">
        <v>1191</v>
      </c>
      <c r="J221" s="442"/>
      <c r="K221" s="441"/>
      <c r="L221" s="441"/>
      <c r="M221" s="445" t="s">
        <v>1196</v>
      </c>
      <c r="N221" s="446" t="s">
        <v>1751</v>
      </c>
      <c r="O221" s="447" t="s">
        <v>1748</v>
      </c>
    </row>
    <row r="222" spans="1:15" outlineLevel="1" x14ac:dyDescent="0.25">
      <c r="A222" s="423" t="s">
        <v>1603</v>
      </c>
      <c r="B222" s="448"/>
      <c r="C222" s="444"/>
      <c r="D222" s="448" t="s">
        <v>1606</v>
      </c>
      <c r="E222" s="448" t="s">
        <v>1607</v>
      </c>
      <c r="F222" s="439">
        <v>14.044499999999999</v>
      </c>
      <c r="G222" s="439">
        <v>100.3646</v>
      </c>
      <c r="H222" s="440"/>
      <c r="I222" s="440" t="s">
        <v>1191</v>
      </c>
      <c r="J222" s="442"/>
      <c r="K222" s="441"/>
      <c r="L222" s="441"/>
      <c r="M222" s="445" t="s">
        <v>1196</v>
      </c>
      <c r="N222" s="446" t="s">
        <v>1751</v>
      </c>
      <c r="O222" s="447" t="s">
        <v>1748</v>
      </c>
    </row>
    <row r="223" spans="1:15" outlineLevel="1" x14ac:dyDescent="0.25">
      <c r="A223" s="423" t="s">
        <v>1610</v>
      </c>
      <c r="B223" s="448"/>
      <c r="C223" s="444"/>
      <c r="D223" s="448" t="s">
        <v>1611</v>
      </c>
      <c r="E223" s="448" t="s">
        <v>1612</v>
      </c>
      <c r="F223" s="439">
        <v>10.689</v>
      </c>
      <c r="G223" s="439">
        <v>-61.616</v>
      </c>
      <c r="H223" s="440"/>
      <c r="I223" s="440" t="s">
        <v>1191</v>
      </c>
      <c r="J223" s="442"/>
      <c r="K223" s="441"/>
      <c r="L223" s="441"/>
      <c r="M223" s="445" t="s">
        <v>1196</v>
      </c>
      <c r="N223" s="446" t="s">
        <v>1751</v>
      </c>
      <c r="O223" s="447" t="s">
        <v>1748</v>
      </c>
    </row>
    <row r="224" spans="1:15" outlineLevel="1" x14ac:dyDescent="0.25">
      <c r="A224" s="423" t="s">
        <v>171</v>
      </c>
      <c r="B224" s="448"/>
      <c r="C224" s="444"/>
      <c r="D224" s="448" t="s">
        <v>1613</v>
      </c>
      <c r="E224" s="448" t="s">
        <v>1614</v>
      </c>
      <c r="F224" s="439">
        <v>25.2697</v>
      </c>
      <c r="G224" s="439">
        <v>55.3095</v>
      </c>
      <c r="H224" s="440"/>
      <c r="I224" s="441" t="s">
        <v>1191</v>
      </c>
      <c r="J224" s="442"/>
      <c r="K224" s="441"/>
      <c r="L224" s="441"/>
      <c r="M224" s="445" t="s">
        <v>1196</v>
      </c>
      <c r="N224" s="446" t="s">
        <v>1751</v>
      </c>
      <c r="O224" s="447" t="s">
        <v>1748</v>
      </c>
    </row>
    <row r="225" spans="1:256" outlineLevel="1" x14ac:dyDescent="0.25">
      <c r="A225" s="423" t="s">
        <v>219</v>
      </c>
      <c r="B225" s="448"/>
      <c r="C225" s="444"/>
      <c r="D225" s="448" t="s">
        <v>1617</v>
      </c>
      <c r="E225" s="448" t="s">
        <v>1618</v>
      </c>
      <c r="F225" s="439">
        <v>35.1</v>
      </c>
      <c r="G225" s="439">
        <v>-106.6</v>
      </c>
      <c r="H225" s="440"/>
      <c r="I225" s="440" t="s">
        <v>1191</v>
      </c>
      <c r="J225" s="442"/>
      <c r="K225" s="441"/>
      <c r="L225" s="441"/>
      <c r="M225" s="445" t="s">
        <v>1196</v>
      </c>
      <c r="N225" s="446" t="s">
        <v>1751</v>
      </c>
      <c r="O225" s="447" t="s">
        <v>1748</v>
      </c>
    </row>
    <row r="226" spans="1:256" outlineLevel="1" x14ac:dyDescent="0.25">
      <c r="A226" s="423" t="s">
        <v>219</v>
      </c>
      <c r="B226" s="448"/>
      <c r="C226" s="444"/>
      <c r="D226" s="448" t="s">
        <v>1619</v>
      </c>
      <c r="E226" s="448" t="s">
        <v>1620</v>
      </c>
      <c r="F226" s="439">
        <v>61.218000000000004</v>
      </c>
      <c r="G226" s="439">
        <v>-149.9</v>
      </c>
      <c r="H226" s="440"/>
      <c r="I226" s="440" t="s">
        <v>1191</v>
      </c>
      <c r="J226" s="442"/>
      <c r="K226" s="441"/>
      <c r="L226" s="441"/>
      <c r="M226" s="445" t="s">
        <v>1196</v>
      </c>
      <c r="N226" s="446" t="s">
        <v>1751</v>
      </c>
      <c r="O226" s="447" t="s">
        <v>1748</v>
      </c>
    </row>
    <row r="227" spans="1:256" outlineLevel="1" x14ac:dyDescent="0.25">
      <c r="A227" s="423" t="s">
        <v>219</v>
      </c>
      <c r="B227" s="448"/>
      <c r="C227" s="444"/>
      <c r="D227" s="448" t="s">
        <v>1621</v>
      </c>
      <c r="E227" s="448" t="s">
        <v>1622</v>
      </c>
      <c r="F227" s="439">
        <v>30.395</v>
      </c>
      <c r="G227" s="439">
        <v>-97.734999999999999</v>
      </c>
      <c r="H227" s="440"/>
      <c r="I227" s="440" t="s">
        <v>1191</v>
      </c>
      <c r="J227" s="442"/>
      <c r="K227" s="441"/>
      <c r="L227" s="441"/>
      <c r="M227" s="445" t="s">
        <v>1196</v>
      </c>
      <c r="N227" s="446" t="s">
        <v>1751</v>
      </c>
      <c r="O227" s="447" t="s">
        <v>1748</v>
      </c>
    </row>
    <row r="228" spans="1:256" outlineLevel="1" x14ac:dyDescent="0.25">
      <c r="A228" s="423" t="s">
        <v>219</v>
      </c>
      <c r="B228" s="448"/>
      <c r="C228" s="444"/>
      <c r="D228" s="448" t="s">
        <v>1625</v>
      </c>
      <c r="E228" s="448" t="s">
        <v>1626</v>
      </c>
      <c r="F228" s="439">
        <v>30.451000000000001</v>
      </c>
      <c r="G228" s="439">
        <v>-91.153999999999996</v>
      </c>
      <c r="H228" s="440"/>
      <c r="I228" s="440" t="s">
        <v>1191</v>
      </c>
      <c r="J228" s="442"/>
      <c r="K228" s="441"/>
      <c r="L228" s="441"/>
      <c r="M228" s="445" t="s">
        <v>1196</v>
      </c>
      <c r="N228" s="446" t="s">
        <v>1751</v>
      </c>
      <c r="O228" s="447" t="s">
        <v>1748</v>
      </c>
    </row>
    <row r="229" spans="1:256" outlineLevel="1" x14ac:dyDescent="0.25">
      <c r="A229" s="423" t="s">
        <v>219</v>
      </c>
      <c r="B229" s="448"/>
      <c r="C229" s="444"/>
      <c r="D229" s="448" t="s">
        <v>1627</v>
      </c>
      <c r="E229" s="448" t="s">
        <v>1628</v>
      </c>
      <c r="F229" s="439">
        <v>44.55</v>
      </c>
      <c r="G229" s="439">
        <v>-123.25</v>
      </c>
      <c r="H229" s="440"/>
      <c r="I229" s="440" t="s">
        <v>1191</v>
      </c>
      <c r="J229" s="442"/>
      <c r="K229" s="441"/>
      <c r="L229" s="441"/>
      <c r="M229" s="445" t="s">
        <v>1196</v>
      </c>
      <c r="N229" s="446" t="s">
        <v>1751</v>
      </c>
      <c r="O229" s="447" t="s">
        <v>1748</v>
      </c>
    </row>
    <row r="230" spans="1:256" outlineLevel="1" x14ac:dyDescent="0.25">
      <c r="A230" s="423" t="s">
        <v>219</v>
      </c>
      <c r="B230" s="448"/>
      <c r="C230" s="444"/>
      <c r="D230" s="448" t="s">
        <v>1644</v>
      </c>
      <c r="E230" s="448" t="s">
        <v>1645</v>
      </c>
      <c r="F230" s="439">
        <v>39.003999999999998</v>
      </c>
      <c r="G230" s="439">
        <v>-76.876000000000005</v>
      </c>
      <c r="H230" s="440"/>
      <c r="I230" s="441" t="s">
        <v>1191</v>
      </c>
      <c r="J230" s="442"/>
      <c r="K230" s="441"/>
      <c r="L230" s="441"/>
      <c r="M230" s="445" t="s">
        <v>1196</v>
      </c>
      <c r="N230" s="446" t="s">
        <v>1751</v>
      </c>
      <c r="O230" s="447" t="s">
        <v>1748</v>
      </c>
    </row>
    <row r="231" spans="1:256" outlineLevel="1" x14ac:dyDescent="0.25">
      <c r="A231" s="423" t="s">
        <v>219</v>
      </c>
      <c r="B231" s="448"/>
      <c r="C231" s="444"/>
      <c r="D231" s="448" t="s">
        <v>1646</v>
      </c>
      <c r="E231" s="448" t="s">
        <v>1647</v>
      </c>
      <c r="F231" s="439">
        <v>32.878</v>
      </c>
      <c r="G231" s="439">
        <v>-96.998000000000005</v>
      </c>
      <c r="H231" s="440"/>
      <c r="I231" s="440" t="s">
        <v>1191</v>
      </c>
      <c r="J231" s="442"/>
      <c r="K231" s="441"/>
      <c r="L231" s="441"/>
      <c r="M231" s="445" t="s">
        <v>1196</v>
      </c>
      <c r="N231" s="446" t="s">
        <v>1751</v>
      </c>
      <c r="O231" s="447" t="s">
        <v>1748</v>
      </c>
    </row>
    <row r="232" spans="1:256" outlineLevel="1" x14ac:dyDescent="0.25">
      <c r="A232" s="423" t="s">
        <v>219</v>
      </c>
      <c r="B232" s="448"/>
      <c r="C232" s="444"/>
      <c r="D232" s="450" t="s">
        <v>1650</v>
      </c>
      <c r="E232" s="448" t="s">
        <v>1651</v>
      </c>
      <c r="F232" s="439">
        <v>35.390999999999998</v>
      </c>
      <c r="G232" s="439">
        <v>-78.94</v>
      </c>
      <c r="H232" s="440"/>
      <c r="I232" s="440" t="s">
        <v>1191</v>
      </c>
      <c r="J232" s="442"/>
      <c r="K232" s="441"/>
      <c r="L232" s="441"/>
      <c r="M232" s="445" t="s">
        <v>1196</v>
      </c>
      <c r="N232" s="446" t="s">
        <v>1751</v>
      </c>
      <c r="O232" s="447" t="s">
        <v>1748</v>
      </c>
    </row>
    <row r="233" spans="1:256" outlineLevel="1" x14ac:dyDescent="0.25">
      <c r="A233" s="423" t="s">
        <v>219</v>
      </c>
      <c r="B233" s="448"/>
      <c r="C233" s="444"/>
      <c r="D233" s="448" t="s">
        <v>1652</v>
      </c>
      <c r="E233" s="448" t="s">
        <v>1653</v>
      </c>
      <c r="F233" s="439">
        <v>43.073</v>
      </c>
      <c r="G233" s="439">
        <v>-89.400999999999996</v>
      </c>
      <c r="H233" s="440"/>
      <c r="I233" s="440" t="s">
        <v>1191</v>
      </c>
      <c r="J233" s="442"/>
      <c r="K233" s="441"/>
      <c r="L233" s="441"/>
      <c r="M233" s="445" t="s">
        <v>1196</v>
      </c>
      <c r="N233" s="446" t="s">
        <v>1751</v>
      </c>
      <c r="O233" s="447" t="s">
        <v>1748</v>
      </c>
    </row>
    <row r="234" spans="1:256" outlineLevel="1" x14ac:dyDescent="0.25">
      <c r="A234" s="423" t="s">
        <v>219</v>
      </c>
      <c r="B234" s="448"/>
      <c r="C234" s="444"/>
      <c r="D234" s="448" t="s">
        <v>1654</v>
      </c>
      <c r="E234" s="448" t="s">
        <v>1655</v>
      </c>
      <c r="F234" s="439">
        <v>21.3</v>
      </c>
      <c r="G234" s="439">
        <v>-157.85</v>
      </c>
      <c r="H234" s="440"/>
      <c r="I234" s="440" t="s">
        <v>1191</v>
      </c>
      <c r="J234" s="442"/>
      <c r="K234" s="441"/>
      <c r="L234" s="441"/>
      <c r="M234" s="445" t="s">
        <v>1196</v>
      </c>
      <c r="N234" s="446" t="s">
        <v>1751</v>
      </c>
      <c r="O234" s="447" t="s">
        <v>1748</v>
      </c>
    </row>
    <row r="235" spans="1:256" outlineLevel="1" x14ac:dyDescent="0.25">
      <c r="A235" s="423" t="s">
        <v>219</v>
      </c>
      <c r="B235" s="448"/>
      <c r="C235" s="444"/>
      <c r="D235" s="448" t="s">
        <v>1660</v>
      </c>
      <c r="E235" s="448" t="s">
        <v>1661</v>
      </c>
      <c r="F235" s="439">
        <v>33.421999999999997</v>
      </c>
      <c r="G235" s="439">
        <v>-111.822</v>
      </c>
      <c r="H235" s="440"/>
      <c r="I235" s="440" t="s">
        <v>1191</v>
      </c>
      <c r="J235" s="442"/>
      <c r="K235" s="441"/>
      <c r="L235" s="441"/>
      <c r="M235" s="445" t="s">
        <v>1196</v>
      </c>
      <c r="N235" s="446" t="s">
        <v>1751</v>
      </c>
      <c r="O235" s="447" t="s">
        <v>1748</v>
      </c>
    </row>
    <row r="236" spans="1:256" outlineLevel="1" x14ac:dyDescent="0.25">
      <c r="A236" s="423" t="s">
        <v>219</v>
      </c>
      <c r="B236" s="448"/>
      <c r="C236" s="444"/>
      <c r="D236" s="448" t="s">
        <v>1663</v>
      </c>
      <c r="E236" s="448" t="s">
        <v>1664</v>
      </c>
      <c r="F236" s="439">
        <v>46.872</v>
      </c>
      <c r="G236" s="439">
        <v>113.99299999999999</v>
      </c>
      <c r="H236" s="440"/>
      <c r="I236" s="441" t="s">
        <v>1191</v>
      </c>
      <c r="J236" s="442"/>
      <c r="K236" s="441"/>
      <c r="L236" s="441"/>
      <c r="M236" s="445" t="s">
        <v>1196</v>
      </c>
      <c r="N236" s="446" t="s">
        <v>1751</v>
      </c>
      <c r="O236" s="447" t="s">
        <v>1748</v>
      </c>
    </row>
    <row r="237" spans="1:256" outlineLevel="1" x14ac:dyDescent="0.25">
      <c r="A237" s="423" t="s">
        <v>219</v>
      </c>
      <c r="B237" s="448"/>
      <c r="C237" s="444"/>
      <c r="D237" s="448" t="s">
        <v>1667</v>
      </c>
      <c r="E237" s="448" t="s">
        <v>1668</v>
      </c>
      <c r="F237" s="439">
        <v>40.29</v>
      </c>
      <c r="G237" s="439">
        <v>-74.27</v>
      </c>
      <c r="H237" s="440"/>
      <c r="I237" s="440" t="s">
        <v>1191</v>
      </c>
      <c r="J237" s="442"/>
      <c r="K237" s="441"/>
      <c r="L237" s="441"/>
      <c r="M237" s="445" t="s">
        <v>1196</v>
      </c>
      <c r="N237" s="446" t="s">
        <v>1751</v>
      </c>
      <c r="O237" s="447" t="s">
        <v>1748</v>
      </c>
    </row>
    <row r="238" spans="1:256" outlineLevel="1" x14ac:dyDescent="0.25">
      <c r="A238" s="433" t="s">
        <v>219</v>
      </c>
      <c r="B238" s="448"/>
      <c r="C238" s="444"/>
      <c r="D238" s="455" t="s">
        <v>1676</v>
      </c>
      <c r="E238" s="455" t="s">
        <v>1677</v>
      </c>
      <c r="F238" s="439">
        <v>33.796599999999998</v>
      </c>
      <c r="G238" s="439">
        <v>-117.8498</v>
      </c>
      <c r="H238" s="440"/>
      <c r="I238" s="440" t="s">
        <v>1191</v>
      </c>
      <c r="J238" s="442"/>
      <c r="K238" s="441"/>
      <c r="L238" s="441"/>
      <c r="M238" s="445" t="s">
        <v>1196</v>
      </c>
      <c r="N238" s="446" t="s">
        <v>1751</v>
      </c>
      <c r="O238" s="447" t="s">
        <v>1748</v>
      </c>
      <c r="IR238" s="387"/>
      <c r="IS238" s="387"/>
      <c r="IT238" s="387"/>
      <c r="IU238" s="387"/>
      <c r="IV238" s="387"/>
    </row>
    <row r="239" spans="1:256" outlineLevel="1" x14ac:dyDescent="0.25">
      <c r="A239" s="423" t="s">
        <v>219</v>
      </c>
      <c r="B239" s="448"/>
      <c r="C239" s="444"/>
      <c r="D239" s="448" t="s">
        <v>1683</v>
      </c>
      <c r="E239" s="448" t="s">
        <v>1684</v>
      </c>
      <c r="F239" s="439">
        <v>32.963000000000001</v>
      </c>
      <c r="G239" s="439">
        <v>-117.035</v>
      </c>
      <c r="H239" s="440"/>
      <c r="I239" s="441" t="s">
        <v>1191</v>
      </c>
      <c r="J239" s="442"/>
      <c r="K239" s="441"/>
      <c r="L239" s="441"/>
      <c r="M239" s="445" t="s">
        <v>1196</v>
      </c>
      <c r="N239" s="446" t="s">
        <v>1751</v>
      </c>
      <c r="O239" s="447" t="s">
        <v>1748</v>
      </c>
    </row>
    <row r="240" spans="1:256" outlineLevel="1" x14ac:dyDescent="0.25">
      <c r="A240" s="423" t="s">
        <v>219</v>
      </c>
      <c r="B240" s="448"/>
      <c r="C240" s="444"/>
      <c r="D240" s="448" t="s">
        <v>1686</v>
      </c>
      <c r="E240" s="448" t="s">
        <v>1687</v>
      </c>
      <c r="F240" s="439">
        <v>27.771000000000001</v>
      </c>
      <c r="G240" s="439">
        <v>-82.679000000000002</v>
      </c>
      <c r="H240" s="440"/>
      <c r="I240" s="440" t="s">
        <v>1191</v>
      </c>
      <c r="J240" s="442"/>
      <c r="K240" s="441"/>
      <c r="L240" s="441"/>
      <c r="M240" s="445" t="s">
        <v>1196</v>
      </c>
      <c r="N240" s="446" t="s">
        <v>1751</v>
      </c>
      <c r="O240" s="447" t="s">
        <v>1748</v>
      </c>
    </row>
    <row r="241" spans="1:256" outlineLevel="1" x14ac:dyDescent="0.25">
      <c r="A241" s="423" t="s">
        <v>219</v>
      </c>
      <c r="B241" s="448"/>
      <c r="C241" s="444"/>
      <c r="D241" s="448" t="s">
        <v>1686</v>
      </c>
      <c r="E241" s="448" t="s">
        <v>1688</v>
      </c>
      <c r="F241" s="439">
        <v>27.76</v>
      </c>
      <c r="G241" s="439">
        <v>-82.63</v>
      </c>
      <c r="H241" s="440"/>
      <c r="I241" s="440" t="s">
        <v>1191</v>
      </c>
      <c r="J241" s="442"/>
      <c r="K241" s="441"/>
      <c r="L241" s="441"/>
      <c r="M241" s="445" t="s">
        <v>1196</v>
      </c>
      <c r="N241" s="446" t="s">
        <v>1751</v>
      </c>
      <c r="O241" s="447" t="s">
        <v>1748</v>
      </c>
    </row>
    <row r="242" spans="1:256" outlineLevel="1" x14ac:dyDescent="0.25">
      <c r="A242" s="423" t="s">
        <v>219</v>
      </c>
      <c r="B242" s="448"/>
      <c r="C242" s="444"/>
      <c r="D242" s="448" t="s">
        <v>1689</v>
      </c>
      <c r="E242" s="448" t="s">
        <v>1690</v>
      </c>
      <c r="F242" s="439">
        <v>40.761000000000003</v>
      </c>
      <c r="G242" s="439">
        <v>-111.89</v>
      </c>
      <c r="H242" s="440"/>
      <c r="I242" s="440" t="s">
        <v>1191</v>
      </c>
      <c r="J242" s="442"/>
      <c r="K242" s="441"/>
      <c r="L242" s="441"/>
      <c r="M242" s="445" t="s">
        <v>1196</v>
      </c>
      <c r="N242" s="446" t="s">
        <v>1751</v>
      </c>
      <c r="O242" s="447" t="s">
        <v>1748</v>
      </c>
    </row>
    <row r="243" spans="1:256" outlineLevel="1" x14ac:dyDescent="0.25">
      <c r="A243" s="423" t="s">
        <v>219</v>
      </c>
      <c r="B243" s="448"/>
      <c r="C243" s="444"/>
      <c r="D243" s="448" t="s">
        <v>1691</v>
      </c>
      <c r="E243" s="448" t="s">
        <v>1692</v>
      </c>
      <c r="F243" s="439">
        <v>29.07</v>
      </c>
      <c r="G243" s="439">
        <v>-80.06</v>
      </c>
      <c r="H243" s="440"/>
      <c r="I243" s="440" t="s">
        <v>1191</v>
      </c>
      <c r="J243" s="442"/>
      <c r="K243" s="441"/>
      <c r="L243" s="441"/>
      <c r="M243" s="445" t="s">
        <v>1196</v>
      </c>
      <c r="N243" s="446" t="s">
        <v>1751</v>
      </c>
      <c r="O243" s="447" t="s">
        <v>1748</v>
      </c>
    </row>
    <row r="244" spans="1:256" outlineLevel="1" x14ac:dyDescent="0.25">
      <c r="A244" s="423" t="s">
        <v>219</v>
      </c>
      <c r="B244" s="448"/>
      <c r="C244" s="444" t="s">
        <v>40</v>
      </c>
      <c r="D244" s="448" t="s">
        <v>1693</v>
      </c>
      <c r="E244" s="448" t="s">
        <v>1694</v>
      </c>
      <c r="F244" s="439">
        <v>43.55</v>
      </c>
      <c r="G244" s="439">
        <v>-96.7</v>
      </c>
      <c r="H244" s="440"/>
      <c r="I244" s="441" t="s">
        <v>1191</v>
      </c>
      <c r="J244" s="442"/>
      <c r="K244" s="441"/>
      <c r="L244" s="441"/>
      <c r="M244" s="445" t="s">
        <v>1196</v>
      </c>
      <c r="N244" s="446" t="s">
        <v>1751</v>
      </c>
      <c r="O244" s="447" t="s">
        <v>1748</v>
      </c>
    </row>
    <row r="245" spans="1:256" outlineLevel="1" x14ac:dyDescent="0.25">
      <c r="A245" s="423" t="s">
        <v>219</v>
      </c>
      <c r="B245" s="448"/>
      <c r="C245" s="444"/>
      <c r="D245" s="448" t="s">
        <v>1700</v>
      </c>
      <c r="E245" s="448" t="s">
        <v>82</v>
      </c>
      <c r="F245" s="439">
        <v>30.367999999999999</v>
      </c>
      <c r="G245" s="439">
        <v>-89.617000000000004</v>
      </c>
      <c r="H245" s="440"/>
      <c r="I245" s="441" t="s">
        <v>1191</v>
      </c>
      <c r="J245" s="442"/>
      <c r="K245" s="441"/>
      <c r="L245" s="441"/>
      <c r="M245" s="445" t="s">
        <v>1196</v>
      </c>
      <c r="N245" s="446" t="s">
        <v>1751</v>
      </c>
      <c r="O245" s="447" t="s">
        <v>1748</v>
      </c>
    </row>
    <row r="246" spans="1:256" outlineLevel="1" x14ac:dyDescent="0.25">
      <c r="A246" s="423" t="s">
        <v>219</v>
      </c>
      <c r="B246" s="448"/>
      <c r="C246" s="444"/>
      <c r="D246" s="448" t="s">
        <v>1701</v>
      </c>
      <c r="E246" s="448" t="s">
        <v>1702</v>
      </c>
      <c r="F246" s="439">
        <v>30.23</v>
      </c>
      <c r="G246" s="439">
        <v>-84.14</v>
      </c>
      <c r="H246" s="440"/>
      <c r="I246" s="440" t="s">
        <v>1191</v>
      </c>
      <c r="J246" s="442"/>
      <c r="K246" s="441"/>
      <c r="L246" s="441"/>
      <c r="M246" s="445" t="s">
        <v>1196</v>
      </c>
      <c r="N246" s="446" t="s">
        <v>1751</v>
      </c>
      <c r="O246" s="447" t="s">
        <v>1748</v>
      </c>
    </row>
    <row r="247" spans="1:256" outlineLevel="1" x14ac:dyDescent="0.25">
      <c r="A247" s="422" t="s">
        <v>1714</v>
      </c>
      <c r="B247" s="448"/>
      <c r="C247" s="444"/>
      <c r="D247" s="438" t="s">
        <v>1715</v>
      </c>
      <c r="E247" s="438" t="s">
        <v>1716</v>
      </c>
      <c r="F247" s="439">
        <v>21.033000000000001</v>
      </c>
      <c r="G247" s="439">
        <v>105.85</v>
      </c>
      <c r="H247" s="440"/>
      <c r="I247" s="440" t="s">
        <v>1191</v>
      </c>
      <c r="J247" s="442"/>
      <c r="K247" s="441"/>
      <c r="L247" s="441"/>
      <c r="M247" s="445" t="s">
        <v>1196</v>
      </c>
      <c r="N247" s="446" t="s">
        <v>1751</v>
      </c>
      <c r="O247" s="447" t="s">
        <v>1748</v>
      </c>
      <c r="IR247" s="387"/>
      <c r="IS247" s="387"/>
      <c r="IT247" s="387"/>
      <c r="IU247" s="387"/>
      <c r="IV247" s="387"/>
    </row>
    <row r="248" spans="1:256" x14ac:dyDescent="0.25">
      <c r="A248" s="402" t="s">
        <v>1188</v>
      </c>
      <c r="B248" s="371"/>
      <c r="C248" s="373"/>
      <c r="D248" s="402" t="s">
        <v>1189</v>
      </c>
      <c r="E248" s="402" t="s">
        <v>1190</v>
      </c>
      <c r="F248" s="372"/>
      <c r="G248" s="372"/>
      <c r="H248" s="371"/>
      <c r="I248" s="371" t="s">
        <v>1191</v>
      </c>
      <c r="J248" s="373"/>
      <c r="K248" s="373"/>
      <c r="L248" s="373"/>
      <c r="M248" s="426"/>
      <c r="N248" s="431"/>
      <c r="O248" s="435" t="s">
        <v>75</v>
      </c>
    </row>
    <row r="249" spans="1:256" x14ac:dyDescent="0.25">
      <c r="A249" s="402" t="s">
        <v>1220</v>
      </c>
      <c r="B249" s="377"/>
      <c r="C249" s="381"/>
      <c r="D249" s="402" t="s">
        <v>1240</v>
      </c>
      <c r="E249" s="402" t="s">
        <v>1190</v>
      </c>
      <c r="F249" s="378"/>
      <c r="G249" s="378"/>
      <c r="H249" s="371"/>
      <c r="I249" s="371" t="s">
        <v>1191</v>
      </c>
      <c r="J249" s="386"/>
      <c r="K249" s="374"/>
      <c r="L249" s="374"/>
      <c r="M249" s="427"/>
      <c r="N249" s="431"/>
      <c r="O249" s="435" t="s">
        <v>75</v>
      </c>
    </row>
    <row r="250" spans="1:256" outlineLevel="1" x14ac:dyDescent="0.25">
      <c r="A250" s="415" t="s">
        <v>1400</v>
      </c>
      <c r="B250" s="415"/>
      <c r="C250" s="413"/>
      <c r="D250" s="415" t="s">
        <v>1433</v>
      </c>
      <c r="E250" s="415" t="s">
        <v>1434</v>
      </c>
      <c r="F250" s="410">
        <v>31.2</v>
      </c>
      <c r="G250" s="410">
        <v>131</v>
      </c>
      <c r="H250" s="411"/>
      <c r="I250" s="412"/>
      <c r="J250" s="412" t="s">
        <v>1191</v>
      </c>
      <c r="K250" s="412">
        <v>660</v>
      </c>
      <c r="L250" s="412">
        <v>830</v>
      </c>
      <c r="M250" s="428" t="s">
        <v>1435</v>
      </c>
      <c r="N250" s="432" t="s">
        <v>1741</v>
      </c>
      <c r="O250" s="435" t="s">
        <v>75</v>
      </c>
    </row>
    <row r="251" spans="1:256" outlineLevel="1" x14ac:dyDescent="0.25">
      <c r="A251" s="415" t="s">
        <v>1337</v>
      </c>
      <c r="B251" s="415" t="s">
        <v>40</v>
      </c>
      <c r="C251" s="413"/>
      <c r="D251" s="415" t="s">
        <v>791</v>
      </c>
      <c r="E251" s="415" t="s">
        <v>100</v>
      </c>
      <c r="F251" s="410">
        <v>47.883299999999998</v>
      </c>
      <c r="G251" s="410">
        <v>11.066700000000001</v>
      </c>
      <c r="H251" s="411"/>
      <c r="I251" s="412"/>
      <c r="J251" s="412" t="s">
        <v>1191</v>
      </c>
      <c r="K251" s="412"/>
      <c r="L251" s="412"/>
      <c r="M251" s="428" t="s">
        <v>100</v>
      </c>
      <c r="N251" s="432" t="s">
        <v>1741</v>
      </c>
      <c r="O251" s="435" t="s">
        <v>75</v>
      </c>
    </row>
    <row r="252" spans="1:256" outlineLevel="1" x14ac:dyDescent="0.25">
      <c r="A252" s="415" t="s">
        <v>154</v>
      </c>
      <c r="B252" s="415"/>
      <c r="C252" s="413" t="s">
        <v>1573</v>
      </c>
      <c r="D252" s="415" t="s">
        <v>1572</v>
      </c>
      <c r="E252" s="415" t="s">
        <v>57</v>
      </c>
      <c r="F252" s="410">
        <v>40.4527</v>
      </c>
      <c r="G252" s="410">
        <v>-4.3667550000000004</v>
      </c>
      <c r="H252" s="411"/>
      <c r="I252" s="412"/>
      <c r="J252" s="412" t="s">
        <v>1191</v>
      </c>
      <c r="K252" s="412">
        <v>264</v>
      </c>
      <c r="L252" s="412">
        <v>580</v>
      </c>
      <c r="M252" s="428" t="s">
        <v>1574</v>
      </c>
      <c r="N252" s="432" t="s">
        <v>1741</v>
      </c>
      <c r="O252" s="435" t="s">
        <v>75</v>
      </c>
    </row>
    <row r="253" spans="1:256" ht="30" outlineLevel="1" x14ac:dyDescent="0.25">
      <c r="A253" s="418" t="s">
        <v>1337</v>
      </c>
      <c r="B253" s="415"/>
      <c r="C253" s="413"/>
      <c r="D253" s="418" t="s">
        <v>1338</v>
      </c>
      <c r="E253" s="418" t="s">
        <v>100</v>
      </c>
      <c r="F253" s="410">
        <v>50.517000000000003</v>
      </c>
      <c r="G253" s="410">
        <v>6.883</v>
      </c>
      <c r="H253" s="411"/>
      <c r="I253" s="412"/>
      <c r="J253" s="412" t="s">
        <v>1191</v>
      </c>
      <c r="K253" s="412"/>
      <c r="L253" s="412"/>
      <c r="M253" s="428" t="s">
        <v>1339</v>
      </c>
      <c r="N253" s="432" t="s">
        <v>1741</v>
      </c>
      <c r="O253" s="435" t="s">
        <v>75</v>
      </c>
    </row>
    <row r="254" spans="1:256" ht="30" outlineLevel="1" x14ac:dyDescent="0.25">
      <c r="A254" s="418" t="s">
        <v>1337</v>
      </c>
      <c r="B254" s="415"/>
      <c r="C254" s="413"/>
      <c r="D254" s="418" t="s">
        <v>1353</v>
      </c>
      <c r="E254" s="418" t="s">
        <v>100</v>
      </c>
      <c r="F254" s="410">
        <v>49.167000000000002</v>
      </c>
      <c r="G254" s="410">
        <v>12.833</v>
      </c>
      <c r="H254" s="411"/>
      <c r="I254" s="412"/>
      <c r="J254" s="412" t="s">
        <v>1191</v>
      </c>
      <c r="K254" s="412"/>
      <c r="L254" s="412"/>
      <c r="M254" s="428" t="s">
        <v>1339</v>
      </c>
      <c r="N254" s="432" t="s">
        <v>1741</v>
      </c>
      <c r="O254" s="435" t="s">
        <v>75</v>
      </c>
    </row>
    <row r="255" spans="1:256" outlineLevel="1" x14ac:dyDescent="0.25">
      <c r="A255" s="415" t="s">
        <v>1204</v>
      </c>
      <c r="B255" s="415"/>
      <c r="C255" s="413" t="s">
        <v>1216</v>
      </c>
      <c r="D255" s="415" t="s">
        <v>1214</v>
      </c>
      <c r="E255" s="415" t="s">
        <v>1215</v>
      </c>
      <c r="F255" s="410">
        <v>-35.7667</v>
      </c>
      <c r="G255" s="410">
        <v>-69.366669999999999</v>
      </c>
      <c r="H255" s="411"/>
      <c r="I255" s="412"/>
      <c r="J255" s="412" t="s">
        <v>1191</v>
      </c>
      <c r="K255" s="412">
        <v>325</v>
      </c>
      <c r="L255" s="412">
        <v>570</v>
      </c>
      <c r="M255" s="428" t="s">
        <v>1217</v>
      </c>
      <c r="N255" s="432" t="s">
        <v>1741</v>
      </c>
      <c r="O255" s="435" t="s">
        <v>75</v>
      </c>
    </row>
    <row r="256" spans="1:256" outlineLevel="1" x14ac:dyDescent="0.25">
      <c r="A256" s="415" t="s">
        <v>1220</v>
      </c>
      <c r="B256" s="415"/>
      <c r="C256" s="413"/>
      <c r="D256" s="415" t="s">
        <v>1223</v>
      </c>
      <c r="E256" s="415" t="s">
        <v>1224</v>
      </c>
      <c r="F256" s="410">
        <v>-35.466700000000003</v>
      </c>
      <c r="G256" s="410">
        <v>148.98333</v>
      </c>
      <c r="H256" s="411"/>
      <c r="I256" s="412"/>
      <c r="J256" s="412" t="s">
        <v>1191</v>
      </c>
      <c r="K256" s="412">
        <v>300</v>
      </c>
      <c r="L256" s="412">
        <v>600</v>
      </c>
      <c r="M256" s="428" t="s">
        <v>1217</v>
      </c>
      <c r="N256" s="432" t="s">
        <v>1741</v>
      </c>
      <c r="O256" s="435" t="s">
        <v>75</v>
      </c>
    </row>
    <row r="257" spans="1:256" outlineLevel="1" x14ac:dyDescent="0.25">
      <c r="A257" s="415" t="s">
        <v>1282</v>
      </c>
      <c r="B257" s="415"/>
      <c r="C257" s="413"/>
      <c r="D257" s="415" t="s">
        <v>1298</v>
      </c>
      <c r="E257" s="415"/>
      <c r="F257" s="410">
        <v>38.916670000000003</v>
      </c>
      <c r="G257" s="410">
        <v>75.866699999999994</v>
      </c>
      <c r="H257" s="411"/>
      <c r="I257" s="412"/>
      <c r="J257" s="412" t="s">
        <v>1191</v>
      </c>
      <c r="K257" s="412"/>
      <c r="L257" s="412"/>
      <c r="M257" s="428" t="s">
        <v>1217</v>
      </c>
      <c r="N257" s="432" t="s">
        <v>1741</v>
      </c>
      <c r="O257" s="435" t="s">
        <v>75</v>
      </c>
    </row>
    <row r="258" spans="1:256" outlineLevel="1" x14ac:dyDescent="0.25">
      <c r="A258" s="415" t="s">
        <v>1400</v>
      </c>
      <c r="B258" s="415"/>
      <c r="C258" s="413"/>
      <c r="D258" s="415" t="s">
        <v>1436</v>
      </c>
      <c r="E258" s="415" t="s">
        <v>1434</v>
      </c>
      <c r="F258" s="410">
        <v>36.133299999999998</v>
      </c>
      <c r="G258" s="410">
        <v>138.36670000000001</v>
      </c>
      <c r="H258" s="411"/>
      <c r="I258" s="412"/>
      <c r="J258" s="412" t="s">
        <v>1191</v>
      </c>
      <c r="K258" s="412">
        <v>360</v>
      </c>
      <c r="L258" s="412">
        <v>750</v>
      </c>
      <c r="M258" s="428" t="s">
        <v>1217</v>
      </c>
      <c r="N258" s="432" t="s">
        <v>1741</v>
      </c>
      <c r="O258" s="435" t="s">
        <v>75</v>
      </c>
    </row>
    <row r="259" spans="1:256" outlineLevel="1" x14ac:dyDescent="0.25">
      <c r="A259" s="415" t="s">
        <v>1496</v>
      </c>
      <c r="B259" s="415"/>
      <c r="C259" s="413"/>
      <c r="D259" s="415" t="s">
        <v>1523</v>
      </c>
      <c r="E259" s="415" t="s">
        <v>235</v>
      </c>
      <c r="F259" s="410">
        <v>55.866700000000002</v>
      </c>
      <c r="G259" s="410">
        <v>37.950000000000003</v>
      </c>
      <c r="H259" s="411"/>
      <c r="I259" s="412"/>
      <c r="J259" s="412" t="s">
        <v>1191</v>
      </c>
      <c r="K259" s="412"/>
      <c r="L259" s="412"/>
      <c r="M259" s="428" t="s">
        <v>1217</v>
      </c>
      <c r="N259" s="432" t="s">
        <v>1741</v>
      </c>
      <c r="O259" s="435" t="s">
        <v>75</v>
      </c>
    </row>
    <row r="260" spans="1:256" outlineLevel="1" x14ac:dyDescent="0.25">
      <c r="A260" s="415" t="s">
        <v>1496</v>
      </c>
      <c r="B260" s="415"/>
      <c r="C260" s="413"/>
      <c r="D260" s="415" t="s">
        <v>1540</v>
      </c>
      <c r="E260" s="415" t="s">
        <v>235</v>
      </c>
      <c r="F260" s="410">
        <v>44.016669999999998</v>
      </c>
      <c r="G260" s="410">
        <v>131.75</v>
      </c>
      <c r="H260" s="411"/>
      <c r="I260" s="411"/>
      <c r="J260" s="412" t="s">
        <v>1191</v>
      </c>
      <c r="K260" s="412"/>
      <c r="L260" s="412"/>
      <c r="M260" s="428" t="s">
        <v>1217</v>
      </c>
      <c r="N260" s="432" t="s">
        <v>1741</v>
      </c>
      <c r="O260" s="435" t="s">
        <v>75</v>
      </c>
    </row>
    <row r="261" spans="1:256" outlineLevel="1" x14ac:dyDescent="0.25">
      <c r="A261" s="415" t="s">
        <v>154</v>
      </c>
      <c r="B261" s="415"/>
      <c r="C261" s="413"/>
      <c r="D261" s="415" t="s">
        <v>1580</v>
      </c>
      <c r="E261" s="415" t="s">
        <v>1224</v>
      </c>
      <c r="F261" s="410">
        <v>40.433300000000003</v>
      </c>
      <c r="G261" s="410">
        <v>-4.2832999999999997</v>
      </c>
      <c r="H261" s="411"/>
      <c r="I261" s="412"/>
      <c r="J261" s="412" t="s">
        <v>1191</v>
      </c>
      <c r="K261" s="412">
        <v>320</v>
      </c>
      <c r="L261" s="412">
        <v>750</v>
      </c>
      <c r="M261" s="428" t="s">
        <v>1217</v>
      </c>
      <c r="N261" s="432" t="s">
        <v>1741</v>
      </c>
      <c r="O261" s="435" t="s">
        <v>75</v>
      </c>
    </row>
    <row r="262" spans="1:256" outlineLevel="1" x14ac:dyDescent="0.25">
      <c r="A262" s="415" t="s">
        <v>1615</v>
      </c>
      <c r="B262" s="415"/>
      <c r="C262" s="413"/>
      <c r="D262" s="415" t="s">
        <v>1616</v>
      </c>
      <c r="E262" s="415" t="s">
        <v>1615</v>
      </c>
      <c r="F262" s="410">
        <v>45.183300000000003</v>
      </c>
      <c r="G262" s="410">
        <v>33.183329999999998</v>
      </c>
      <c r="H262" s="411"/>
      <c r="I262" s="412"/>
      <c r="J262" s="412" t="s">
        <v>1191</v>
      </c>
      <c r="K262" s="412"/>
      <c r="L262" s="412"/>
      <c r="M262" s="428" t="s">
        <v>1217</v>
      </c>
      <c r="N262" s="432" t="s">
        <v>1741</v>
      </c>
      <c r="O262" s="435" t="s">
        <v>75</v>
      </c>
    </row>
    <row r="263" spans="1:256" outlineLevel="1" x14ac:dyDescent="0.25">
      <c r="A263" s="415" t="s">
        <v>219</v>
      </c>
      <c r="B263" s="415"/>
      <c r="C263" s="413"/>
      <c r="D263" s="415" t="s">
        <v>1643</v>
      </c>
      <c r="E263" s="415" t="s">
        <v>1224</v>
      </c>
      <c r="F263" s="410">
        <v>35.366700000000002</v>
      </c>
      <c r="G263" s="410">
        <v>-115.85</v>
      </c>
      <c r="H263" s="411"/>
      <c r="I263" s="412"/>
      <c r="J263" s="412" t="s">
        <v>1191</v>
      </c>
      <c r="K263" s="412">
        <v>275</v>
      </c>
      <c r="L263" s="412">
        <v>710</v>
      </c>
      <c r="M263" s="428" t="s">
        <v>1217</v>
      </c>
      <c r="N263" s="432" t="s">
        <v>1741</v>
      </c>
      <c r="O263" s="435" t="s">
        <v>75</v>
      </c>
    </row>
    <row r="264" spans="1:256" ht="45" outlineLevel="1" x14ac:dyDescent="0.25">
      <c r="A264" s="415" t="s">
        <v>1220</v>
      </c>
      <c r="B264" s="415"/>
      <c r="C264" s="413" t="s">
        <v>1243</v>
      </c>
      <c r="D264" s="415" t="s">
        <v>1241</v>
      </c>
      <c r="E264" s="419" t="s">
        <v>1242</v>
      </c>
      <c r="F264" s="410">
        <v>-31.048224999999999</v>
      </c>
      <c r="G264" s="410">
        <v>116.1915</v>
      </c>
      <c r="H264" s="411"/>
      <c r="I264" s="412"/>
      <c r="J264" s="412" t="s">
        <v>1191</v>
      </c>
      <c r="K264" s="412">
        <v>449</v>
      </c>
      <c r="L264" s="412">
        <v>650</v>
      </c>
      <c r="M264" s="428" t="s">
        <v>1244</v>
      </c>
      <c r="N264" s="432" t="s">
        <v>1741</v>
      </c>
      <c r="O264" s="435" t="s">
        <v>75</v>
      </c>
    </row>
    <row r="265" spans="1:256" ht="30" outlineLevel="1" x14ac:dyDescent="0.25">
      <c r="A265" s="415" t="s">
        <v>1282</v>
      </c>
      <c r="B265" s="415" t="s">
        <v>40</v>
      </c>
      <c r="C265" s="413"/>
      <c r="D265" s="415" t="s">
        <v>1297</v>
      </c>
      <c r="E265" s="415"/>
      <c r="F265" s="410">
        <v>46.466700000000003</v>
      </c>
      <c r="G265" s="410">
        <v>130.4333</v>
      </c>
      <c r="H265" s="411"/>
      <c r="I265" s="412"/>
      <c r="J265" s="412" t="s">
        <v>1191</v>
      </c>
      <c r="K265" s="412"/>
      <c r="L265" s="412"/>
      <c r="M265" s="428" t="s">
        <v>1213</v>
      </c>
      <c r="N265" s="432" t="s">
        <v>1742</v>
      </c>
      <c r="O265" s="435" t="s">
        <v>75</v>
      </c>
    </row>
    <row r="266" spans="1:256" x14ac:dyDescent="0.25">
      <c r="A266" s="402" t="s">
        <v>375</v>
      </c>
      <c r="B266" s="509"/>
      <c r="C266" s="403"/>
      <c r="D266" s="402" t="s">
        <v>375</v>
      </c>
      <c r="E266" s="402" t="s">
        <v>548</v>
      </c>
      <c r="F266" s="403"/>
      <c r="G266" s="403"/>
      <c r="H266" s="403"/>
      <c r="I266" s="403"/>
      <c r="J266" s="403"/>
      <c r="K266" s="403"/>
      <c r="L266" s="403"/>
      <c r="M266" s="429"/>
      <c r="N266" s="431"/>
      <c r="O266" s="435" t="s">
        <v>75</v>
      </c>
    </row>
    <row r="267" spans="1:256" x14ac:dyDescent="0.25">
      <c r="A267" s="402" t="s">
        <v>1400</v>
      </c>
      <c r="B267" s="377"/>
      <c r="C267" s="381"/>
      <c r="D267" s="402" t="s">
        <v>1425</v>
      </c>
      <c r="E267" s="402" t="s">
        <v>100</v>
      </c>
      <c r="F267" s="378"/>
      <c r="G267" s="378"/>
      <c r="H267" s="371"/>
      <c r="I267" s="371"/>
      <c r="J267" s="386"/>
      <c r="K267" s="374"/>
      <c r="L267" s="374"/>
      <c r="M267" s="427"/>
      <c r="N267" s="431"/>
      <c r="O267" s="435" t="s">
        <v>75</v>
      </c>
    </row>
    <row r="268" spans="1:256" x14ac:dyDescent="0.25">
      <c r="A268" s="402" t="s">
        <v>1478</v>
      </c>
      <c r="B268" s="377"/>
      <c r="C268" s="381"/>
      <c r="D268" s="402" t="s">
        <v>1485</v>
      </c>
      <c r="E268" s="402" t="s">
        <v>100</v>
      </c>
      <c r="F268" s="378"/>
      <c r="G268" s="378"/>
      <c r="H268" s="371"/>
      <c r="I268" s="374"/>
      <c r="J268" s="386"/>
      <c r="K268" s="374"/>
      <c r="L268" s="374"/>
      <c r="M268" s="427"/>
      <c r="N268" s="431"/>
      <c r="O268" s="435" t="s">
        <v>75</v>
      </c>
    </row>
    <row r="269" spans="1:256" x14ac:dyDescent="0.25">
      <c r="A269" s="376" t="s">
        <v>1496</v>
      </c>
      <c r="B269" s="377"/>
      <c r="C269" s="381"/>
      <c r="D269" s="376" t="s">
        <v>1545</v>
      </c>
      <c r="E269" s="376" t="s">
        <v>1546</v>
      </c>
      <c r="F269" s="378"/>
      <c r="G269" s="378"/>
      <c r="H269" s="371"/>
      <c r="I269" s="371"/>
      <c r="J269" s="386"/>
      <c r="K269" s="374"/>
      <c r="L269" s="374"/>
      <c r="M269" s="427"/>
      <c r="N269" s="431"/>
      <c r="O269" s="435" t="s">
        <v>75</v>
      </c>
      <c r="IR269" s="387"/>
      <c r="IS269" s="387"/>
      <c r="IT269" s="387"/>
      <c r="IU269" s="387"/>
      <c r="IV269" s="387"/>
    </row>
    <row r="270" spans="1:256" x14ac:dyDescent="0.25">
      <c r="A270" s="402" t="s">
        <v>219</v>
      </c>
      <c r="B270" s="377"/>
      <c r="C270" s="381"/>
      <c r="D270" s="402" t="s">
        <v>1648</v>
      </c>
      <c r="E270" s="402" t="s">
        <v>1649</v>
      </c>
      <c r="F270" s="378"/>
      <c r="G270" s="378"/>
      <c r="H270" s="371"/>
      <c r="I270" s="371"/>
      <c r="J270" s="386"/>
      <c r="K270" s="374"/>
      <c r="L270" s="374"/>
      <c r="M270" s="427"/>
      <c r="N270" s="431"/>
      <c r="O270" s="435" t="s">
        <v>75</v>
      </c>
    </row>
    <row r="271" spans="1:256" x14ac:dyDescent="0.25">
      <c r="A271" s="402" t="s">
        <v>219</v>
      </c>
      <c r="B271" s="377"/>
      <c r="C271" s="381"/>
      <c r="D271" s="402" t="s">
        <v>1665</v>
      </c>
      <c r="E271" s="402" t="s">
        <v>1666</v>
      </c>
      <c r="F271" s="378"/>
      <c r="G271" s="378"/>
      <c r="H271" s="371"/>
      <c r="I271" s="374"/>
      <c r="J271" s="386"/>
      <c r="K271" s="374"/>
      <c r="L271" s="374"/>
      <c r="M271" s="427"/>
      <c r="N271" s="431"/>
      <c r="O271" s="435" t="s">
        <v>75</v>
      </c>
    </row>
    <row r="272" spans="1:256" x14ac:dyDescent="0.25">
      <c r="A272" s="402" t="s">
        <v>219</v>
      </c>
      <c r="B272" s="377"/>
      <c r="C272" s="381"/>
      <c r="D272" s="402" t="s">
        <v>1711</v>
      </c>
      <c r="E272" s="402" t="s">
        <v>1712</v>
      </c>
      <c r="F272" s="378"/>
      <c r="G272" s="378"/>
      <c r="H272" s="371"/>
      <c r="I272" s="374"/>
      <c r="J272" s="386"/>
      <c r="K272" s="374"/>
      <c r="L272" s="374"/>
      <c r="M272" s="427"/>
      <c r="N272" s="431"/>
      <c r="O272" s="435" t="s">
        <v>75</v>
      </c>
    </row>
    <row r="275" spans="1:12" x14ac:dyDescent="0.25">
      <c r="A275" s="397" t="s">
        <v>1717</v>
      </c>
      <c r="D275" s="397"/>
      <c r="E275" s="397"/>
      <c r="F275" s="397"/>
      <c r="G275" s="397"/>
      <c r="H275" s="397"/>
      <c r="I275" s="397"/>
    </row>
    <row r="276" spans="1:12" x14ac:dyDescent="0.25">
      <c r="A276" s="397" t="s">
        <v>1718</v>
      </c>
      <c r="D276" s="397"/>
      <c r="E276" s="397"/>
      <c r="F276" s="397"/>
      <c r="G276" s="397"/>
      <c r="H276" s="397"/>
      <c r="I276" s="397"/>
    </row>
    <row r="277" spans="1:12" x14ac:dyDescent="0.25">
      <c r="A277" s="397" t="s">
        <v>1719</v>
      </c>
      <c r="D277" s="397"/>
      <c r="E277" s="397"/>
      <c r="F277" s="397"/>
      <c r="G277" s="397"/>
      <c r="H277" s="397"/>
    </row>
    <row r="278" spans="1:12" x14ac:dyDescent="0.25">
      <c r="A278" s="395" t="s">
        <v>1720</v>
      </c>
      <c r="D278" s="395"/>
      <c r="E278" s="395"/>
      <c r="F278" s="395"/>
      <c r="G278" s="395"/>
      <c r="H278" s="395"/>
      <c r="I278" s="395"/>
      <c r="J278" s="395"/>
      <c r="K278" s="395"/>
      <c r="L278" s="395"/>
    </row>
    <row r="279" spans="1:12" x14ac:dyDescent="0.25">
      <c r="A279" s="396" t="s">
        <v>1721</v>
      </c>
      <c r="D279" s="396"/>
      <c r="E279" s="396"/>
      <c r="F279" s="396"/>
      <c r="G279" s="396"/>
      <c r="H279" s="396"/>
      <c r="I279" s="396"/>
      <c r="J279" s="395"/>
      <c r="K279" s="395"/>
      <c r="L279" s="395"/>
    </row>
    <row r="280" spans="1:12" x14ac:dyDescent="0.25">
      <c r="A280" s="396" t="s">
        <v>1722</v>
      </c>
      <c r="D280" s="396"/>
      <c r="E280" s="396"/>
      <c r="F280" s="396"/>
      <c r="G280" s="396"/>
      <c r="H280" s="396"/>
      <c r="I280" s="396"/>
      <c r="J280" s="395"/>
      <c r="K280" s="395"/>
      <c r="L280" s="395"/>
    </row>
    <row r="281" spans="1:12" x14ac:dyDescent="0.25">
      <c r="A281" s="396" t="s">
        <v>1723</v>
      </c>
      <c r="D281" s="396"/>
      <c r="E281" s="396"/>
      <c r="F281" s="396"/>
      <c r="G281" s="396"/>
      <c r="H281" s="396"/>
      <c r="I281" s="396"/>
      <c r="J281" s="397"/>
      <c r="K281" s="397"/>
      <c r="L281" s="397"/>
    </row>
    <row r="282" spans="1:12" x14ac:dyDescent="0.25">
      <c r="A282" s="397" t="s">
        <v>1724</v>
      </c>
      <c r="D282" s="397"/>
      <c r="E282" s="397"/>
      <c r="F282" s="397"/>
      <c r="G282" s="397"/>
      <c r="H282" s="397"/>
      <c r="I282" s="397"/>
      <c r="J282" s="397"/>
      <c r="K282" s="397"/>
      <c r="L282" s="397"/>
    </row>
    <row r="283" spans="1:12" x14ac:dyDescent="0.25">
      <c r="A283" s="397" t="s">
        <v>1725</v>
      </c>
      <c r="D283" s="397"/>
      <c r="E283" s="397"/>
      <c r="F283" s="397"/>
      <c r="G283" s="397"/>
      <c r="H283" s="397"/>
      <c r="I283" s="397"/>
      <c r="J283" s="397"/>
      <c r="K283" s="397"/>
      <c r="L283" s="397"/>
    </row>
    <row r="284" spans="1:12" x14ac:dyDescent="0.25">
      <c r="A284" s="396" t="s">
        <v>1726</v>
      </c>
      <c r="D284" s="396"/>
      <c r="E284" s="396"/>
      <c r="F284" s="396"/>
      <c r="G284" s="396"/>
      <c r="H284" s="396"/>
      <c r="I284" s="396"/>
      <c r="J284" s="397"/>
      <c r="K284" s="397"/>
      <c r="L284" s="397"/>
    </row>
    <row r="285" spans="1:12" x14ac:dyDescent="0.25">
      <c r="A285" s="397" t="s">
        <v>1727</v>
      </c>
      <c r="D285" s="397"/>
      <c r="E285" s="397"/>
      <c r="F285" s="397"/>
      <c r="G285" s="397"/>
      <c r="H285" s="397"/>
      <c r="I285" s="397"/>
      <c r="J285" s="397"/>
      <c r="K285" s="397"/>
      <c r="L285" s="397"/>
    </row>
    <row r="286" spans="1:12" x14ac:dyDescent="0.25">
      <c r="A286" s="397" t="s">
        <v>1728</v>
      </c>
      <c r="D286" s="397"/>
      <c r="E286" s="397"/>
      <c r="F286" s="397"/>
      <c r="G286" s="397"/>
      <c r="H286" s="397"/>
      <c r="I286" s="397"/>
      <c r="J286" s="397"/>
      <c r="K286" s="397"/>
      <c r="L286" s="397"/>
    </row>
    <row r="288" spans="1:12" x14ac:dyDescent="0.25">
      <c r="A288" s="397" t="s">
        <v>1729</v>
      </c>
      <c r="D288" s="397"/>
      <c r="E288" s="397"/>
    </row>
    <row r="289" spans="1:15" s="397" customFormat="1" x14ac:dyDescent="0.25">
      <c r="A289" s="397" t="s">
        <v>1730</v>
      </c>
      <c r="M289" s="425"/>
      <c r="N289" s="421"/>
      <c r="O289" s="437"/>
    </row>
    <row r="290" spans="1:15" x14ac:dyDescent="0.25">
      <c r="A290" s="397" t="s">
        <v>1731</v>
      </c>
      <c r="D290" s="397"/>
      <c r="E290" s="397"/>
      <c r="F290" s="397"/>
      <c r="G290" s="397"/>
    </row>
    <row r="291" spans="1:15" s="397" customFormat="1" x14ac:dyDescent="0.25">
      <c r="A291" s="397" t="s">
        <v>1732</v>
      </c>
      <c r="M291" s="425"/>
      <c r="N291" s="421"/>
      <c r="O291" s="437"/>
    </row>
    <row r="292" spans="1:15" x14ac:dyDescent="0.25">
      <c r="A292" s="397" t="s">
        <v>1733</v>
      </c>
      <c r="D292" s="397"/>
      <c r="E292" s="397"/>
      <c r="F292" s="397"/>
      <c r="G292" s="397"/>
    </row>
    <row r="294" spans="1:15" x14ac:dyDescent="0.25">
      <c r="A294" s="399" t="s">
        <v>1734</v>
      </c>
      <c r="D294" s="399" t="s">
        <v>1735</v>
      </c>
    </row>
    <row r="295" spans="1:15" x14ac:dyDescent="0.25">
      <c r="A295" s="399" t="s">
        <v>1736</v>
      </c>
      <c r="D295" s="399" t="s">
        <v>1737</v>
      </c>
    </row>
    <row r="296" spans="1:15" x14ac:dyDescent="0.25">
      <c r="A296" s="399" t="s">
        <v>1738</v>
      </c>
      <c r="D296" s="399" t="s">
        <v>1739</v>
      </c>
    </row>
  </sheetData>
  <sheetProtection selectLockedCells="1" selectUnlockedCells="1"/>
  <autoFilter ref="A1:P272"/>
  <phoneticPr fontId="1" type="noConversion"/>
  <conditionalFormatting sqref="M1:M272">
    <cfRule type="containsText" dxfId="10" priority="1" operator="containsText" text="XBDB">
      <formula>NOT(ISERROR(SEARCH("XBDB",M1)))</formula>
    </cfRule>
  </conditionalFormatting>
  <pageMargins left="1" right="1" top="1.37" bottom="1" header="1" footer="0.51"/>
  <pageSetup paperSize="8" scale="80" firstPageNumber="0" fitToHeight="0" orientation="landscape" horizontalDpi="300" verticalDpi="300"/>
  <headerFooter>
    <oddHeader>&amp;C&amp;"Times New Roman,Regular"&amp;12Table 1.  EESS X-Band (8025-8400 MHz) Earth Stations</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F75"/>
  <sheetViews>
    <sheetView workbookViewId="0">
      <pane xSplit="6" ySplit="7" topLeftCell="G58" activePane="bottomRight" state="frozen"/>
      <selection pane="topRight" activeCell="G1" sqref="G1"/>
      <selection pane="bottomLeft" activeCell="A8" sqref="A8"/>
      <selection pane="bottomRight" activeCell="N81" sqref="N81"/>
    </sheetView>
  </sheetViews>
  <sheetFormatPr defaultColWidth="11.44140625" defaultRowHeight="13.2" outlineLevelCol="1" x14ac:dyDescent="0.25"/>
  <cols>
    <col min="1" max="1" width="12.6640625" customWidth="1"/>
    <col min="2" max="2" width="9.6640625" style="32" customWidth="1"/>
    <col min="3" max="3" width="8.6640625" customWidth="1"/>
    <col min="4" max="4" width="9.6640625" customWidth="1"/>
    <col min="5" max="5" width="7.33203125" customWidth="1"/>
    <col min="6" max="6" width="6.109375" customWidth="1"/>
    <col min="7" max="8" width="6.6640625" customWidth="1"/>
    <col min="9" max="9" width="7.88671875" customWidth="1"/>
    <col min="10" max="10" width="8" customWidth="1" outlineLevel="1"/>
    <col min="11" max="11" width="10" customWidth="1" outlineLevel="1"/>
    <col min="12" max="12" width="11.6640625" customWidth="1" outlineLevel="1"/>
    <col min="13" max="13" width="9.33203125" customWidth="1" outlineLevel="1"/>
    <col min="14" max="15" width="7.6640625" customWidth="1" outlineLevel="1"/>
    <col min="16" max="16" width="10.88671875" customWidth="1" outlineLevel="1"/>
    <col min="17" max="18" width="7.6640625" customWidth="1"/>
    <col min="19" max="19" width="14" customWidth="1"/>
    <col min="20" max="20" width="10.88671875" customWidth="1" outlineLevel="1"/>
    <col min="21" max="21" width="9.109375" customWidth="1" outlineLevel="1"/>
    <col min="22" max="22" width="9.88671875" customWidth="1" outlineLevel="1"/>
    <col min="23" max="23" width="9.33203125" customWidth="1" outlineLevel="1"/>
    <col min="24" max="24" width="8.44140625" customWidth="1" outlineLevel="1"/>
    <col min="25" max="25" width="9.33203125" customWidth="1" outlineLevel="1"/>
    <col min="26" max="26" width="8.109375" customWidth="1" outlineLevel="1"/>
    <col min="27" max="28" width="7.109375" customWidth="1" outlineLevel="1"/>
    <col min="29" max="29" width="18.44140625" style="32" customWidth="1" outlineLevel="1"/>
    <col min="30" max="30" width="20.44140625" customWidth="1"/>
    <col min="31" max="32" width="15.88671875" customWidth="1"/>
    <col min="33" max="33" width="46.6640625" customWidth="1"/>
  </cols>
  <sheetData>
    <row r="2" spans="1:51" ht="23.4" thickBot="1" x14ac:dyDescent="0.45">
      <c r="A2" s="607" t="s">
        <v>2093</v>
      </c>
      <c r="B2" s="608"/>
      <c r="C2" s="607"/>
      <c r="D2" s="607"/>
      <c r="E2" s="607"/>
      <c r="F2" s="607"/>
      <c r="G2" s="607"/>
      <c r="H2" s="609"/>
      <c r="I2" s="609"/>
      <c r="J2" s="609"/>
      <c r="K2" s="609"/>
      <c r="L2" s="609"/>
      <c r="M2" s="609"/>
      <c r="N2" s="609"/>
      <c r="O2" s="609"/>
      <c r="P2" s="609"/>
      <c r="Q2" s="609"/>
      <c r="R2" s="609"/>
      <c r="S2" s="609"/>
      <c r="T2" s="609"/>
      <c r="U2" s="609"/>
    </row>
    <row r="3" spans="1:51" ht="14.4" thickTop="1" thickBot="1" x14ac:dyDescent="0.3"/>
    <row r="4" spans="1:51" ht="24.75" customHeight="1" x14ac:dyDescent="0.25">
      <c r="A4" s="990" t="s">
        <v>3</v>
      </c>
      <c r="B4" s="990"/>
      <c r="C4" s="990"/>
      <c r="D4" s="990"/>
      <c r="E4" s="990"/>
      <c r="F4" s="990"/>
      <c r="G4" s="991" t="s">
        <v>799</v>
      </c>
      <c r="H4" s="991"/>
      <c r="I4" s="991"/>
      <c r="J4" s="991"/>
      <c r="K4" s="991"/>
      <c r="L4" s="991"/>
      <c r="M4" s="991"/>
      <c r="N4" s="991"/>
      <c r="O4" s="991"/>
      <c r="P4" s="991"/>
      <c r="Q4" s="992" t="s">
        <v>4</v>
      </c>
      <c r="R4" s="992"/>
      <c r="S4" s="992"/>
      <c r="T4" s="992"/>
      <c r="U4" s="992"/>
      <c r="V4" s="992"/>
      <c r="W4" s="992"/>
      <c r="X4" s="992"/>
      <c r="Y4" s="992"/>
      <c r="Z4" s="992"/>
      <c r="AA4" s="992"/>
      <c r="AB4" s="992"/>
      <c r="AC4" s="992"/>
      <c r="AD4" s="4" t="s">
        <v>5</v>
      </c>
      <c r="AE4" s="993" t="s">
        <v>6</v>
      </c>
      <c r="AF4" s="993"/>
      <c r="AG4" s="993"/>
    </row>
    <row r="5" spans="1:51" ht="48" customHeight="1" x14ac:dyDescent="0.25">
      <c r="A5" s="6" t="s">
        <v>7</v>
      </c>
      <c r="B5" s="7" t="s">
        <v>8</v>
      </c>
      <c r="C5" s="7" t="s">
        <v>9</v>
      </c>
      <c r="D5" s="8" t="s">
        <v>10</v>
      </c>
      <c r="E5" s="9" t="s">
        <v>11</v>
      </c>
      <c r="F5" s="10" t="s">
        <v>12</v>
      </c>
      <c r="G5" s="6" t="s">
        <v>13</v>
      </c>
      <c r="H5" s="8" t="s">
        <v>14</v>
      </c>
      <c r="I5" s="11" t="s">
        <v>15</v>
      </c>
      <c r="J5" s="8" t="s">
        <v>16</v>
      </c>
      <c r="K5" s="8" t="s">
        <v>17</v>
      </c>
      <c r="L5" s="8" t="s">
        <v>18</v>
      </c>
      <c r="M5" s="8" t="s">
        <v>800</v>
      </c>
      <c r="N5" s="8" t="s">
        <v>20</v>
      </c>
      <c r="O5" s="11" t="s">
        <v>801</v>
      </c>
      <c r="P5" s="38" t="s">
        <v>22</v>
      </c>
      <c r="Q5" s="6" t="s">
        <v>23</v>
      </c>
      <c r="R5" s="8" t="s">
        <v>24</v>
      </c>
      <c r="S5" s="8" t="s">
        <v>25</v>
      </c>
      <c r="T5" s="8" t="s">
        <v>26</v>
      </c>
      <c r="U5" s="8" t="s">
        <v>27</v>
      </c>
      <c r="V5" s="8" t="s">
        <v>28</v>
      </c>
      <c r="W5" s="8" t="s">
        <v>29</v>
      </c>
      <c r="X5" s="8" t="s">
        <v>30</v>
      </c>
      <c r="Y5" s="8" t="s">
        <v>31</v>
      </c>
      <c r="Z5" s="8" t="s">
        <v>32</v>
      </c>
      <c r="AA5" s="12" t="s">
        <v>33</v>
      </c>
      <c r="AB5" s="12" t="s">
        <v>34</v>
      </c>
      <c r="AC5" s="39" t="s">
        <v>35</v>
      </c>
      <c r="AD5" s="13" t="s">
        <v>36</v>
      </c>
      <c r="AE5" s="40" t="s">
        <v>37</v>
      </c>
      <c r="AF5" s="14" t="s">
        <v>38</v>
      </c>
      <c r="AG5" s="15" t="s">
        <v>39</v>
      </c>
    </row>
    <row r="6" spans="1:51" x14ac:dyDescent="0.25">
      <c r="A6" s="16" t="s">
        <v>40</v>
      </c>
      <c r="B6" s="514"/>
      <c r="C6" s="17"/>
      <c r="D6" s="17" t="s">
        <v>40</v>
      </c>
      <c r="E6" s="18"/>
      <c r="F6" s="19" t="s">
        <v>41</v>
      </c>
      <c r="G6" s="20" t="s">
        <v>42</v>
      </c>
      <c r="H6" s="21" t="s">
        <v>42</v>
      </c>
      <c r="I6" s="22" t="s">
        <v>43</v>
      </c>
      <c r="J6" s="21" t="s">
        <v>43</v>
      </c>
      <c r="K6" s="21" t="s">
        <v>43</v>
      </c>
      <c r="L6" s="21" t="s">
        <v>43</v>
      </c>
      <c r="M6" s="21"/>
      <c r="N6" s="17" t="s">
        <v>44</v>
      </c>
      <c r="O6" s="18" t="s">
        <v>802</v>
      </c>
      <c r="P6" s="41" t="s">
        <v>43</v>
      </c>
      <c r="Q6" s="20" t="s">
        <v>45</v>
      </c>
      <c r="R6" s="17" t="s">
        <v>45</v>
      </c>
      <c r="S6" s="21" t="s">
        <v>46</v>
      </c>
      <c r="T6" s="21" t="s">
        <v>47</v>
      </c>
      <c r="U6" s="21" t="s">
        <v>46</v>
      </c>
      <c r="V6" s="17" t="s">
        <v>40</v>
      </c>
      <c r="W6" s="21"/>
      <c r="X6" s="17" t="s">
        <v>40</v>
      </c>
      <c r="Y6" s="17"/>
      <c r="Z6" s="17" t="s">
        <v>48</v>
      </c>
      <c r="AA6" s="18" t="s">
        <v>40</v>
      </c>
      <c r="AB6" s="22" t="s">
        <v>49</v>
      </c>
      <c r="AC6" s="42"/>
      <c r="AD6" s="23" t="s">
        <v>40</v>
      </c>
      <c r="AE6" s="994"/>
      <c r="AF6" s="994"/>
      <c r="AG6" s="994"/>
    </row>
    <row r="7" spans="1:51" s="51" customFormat="1" ht="5.0999999999999996" customHeight="1" thickBot="1" x14ac:dyDescent="0.3">
      <c r="A7" s="43"/>
      <c r="B7" s="515"/>
      <c r="C7" s="44"/>
      <c r="D7" s="44"/>
      <c r="E7" s="44"/>
      <c r="F7" s="45"/>
      <c r="G7" s="46"/>
      <c r="H7" s="47"/>
      <c r="I7" s="47"/>
      <c r="J7" s="47"/>
      <c r="K7" s="47"/>
      <c r="L7" s="47"/>
      <c r="M7" s="47"/>
      <c r="N7" s="44"/>
      <c r="O7" s="44"/>
      <c r="P7" s="48"/>
      <c r="Q7" s="46"/>
      <c r="R7" s="44"/>
      <c r="S7" s="49"/>
      <c r="T7" s="47"/>
      <c r="U7" s="47"/>
      <c r="V7" s="44"/>
      <c r="W7" s="47"/>
      <c r="X7" s="44"/>
      <c r="Y7" s="44"/>
      <c r="Z7" s="44"/>
      <c r="AA7" s="25"/>
      <c r="AB7" s="25"/>
      <c r="AC7" s="34"/>
      <c r="AD7" s="26"/>
      <c r="AE7" s="33"/>
      <c r="AF7" s="25"/>
      <c r="AG7" s="50"/>
      <c r="AH7" s="5"/>
      <c r="AI7" s="5"/>
      <c r="AJ7" s="5"/>
      <c r="AK7" s="5"/>
      <c r="AL7" s="5"/>
      <c r="AM7" s="5"/>
      <c r="AN7" s="5"/>
      <c r="AO7" s="5"/>
      <c r="AP7" s="5"/>
      <c r="AQ7" s="5"/>
      <c r="AR7" s="5"/>
      <c r="AS7" s="5"/>
    </row>
    <row r="8" spans="1:51" s="5" customFormat="1" ht="21" customHeight="1" x14ac:dyDescent="0.25">
      <c r="A8" s="175" t="s">
        <v>806</v>
      </c>
      <c r="B8" s="197" t="s">
        <v>803</v>
      </c>
      <c r="C8" s="176" t="s">
        <v>52</v>
      </c>
      <c r="D8" s="177">
        <v>35294</v>
      </c>
      <c r="E8" s="178"/>
      <c r="F8" s="179">
        <v>3</v>
      </c>
      <c r="G8" s="176">
        <v>807</v>
      </c>
      <c r="H8" s="176">
        <v>787</v>
      </c>
      <c r="I8" s="176">
        <v>58.92</v>
      </c>
      <c r="J8" s="176">
        <v>98.59</v>
      </c>
      <c r="K8" s="179">
        <v>170.56</v>
      </c>
      <c r="L8" s="180">
        <v>163.87</v>
      </c>
      <c r="M8" s="181">
        <v>97091.833329999994</v>
      </c>
      <c r="N8" s="182">
        <v>0.4375</v>
      </c>
      <c r="O8" s="182"/>
      <c r="P8" s="180"/>
      <c r="Q8" s="179">
        <v>8150</v>
      </c>
      <c r="R8" s="176">
        <v>50</v>
      </c>
      <c r="S8" s="180">
        <v>16</v>
      </c>
      <c r="T8" s="179">
        <v>5.5</v>
      </c>
      <c r="U8" s="179">
        <v>20.2</v>
      </c>
      <c r="V8" s="179" t="s">
        <v>53</v>
      </c>
      <c r="W8" s="179" t="s">
        <v>64</v>
      </c>
      <c r="X8" s="179" t="s">
        <v>54</v>
      </c>
      <c r="Y8" s="179" t="s">
        <v>65</v>
      </c>
      <c r="Z8" s="179" t="s">
        <v>807</v>
      </c>
      <c r="AA8" s="183"/>
      <c r="AB8" s="183"/>
      <c r="AC8" s="184"/>
      <c r="AD8" s="179" t="s">
        <v>808</v>
      </c>
      <c r="AE8" s="179" t="s">
        <v>66</v>
      </c>
      <c r="AF8" s="179" t="s">
        <v>66</v>
      </c>
      <c r="AG8" s="175"/>
    </row>
    <row r="9" spans="1:51" s="52" customFormat="1" ht="21.75" customHeight="1" x14ac:dyDescent="0.25">
      <c r="A9" s="175" t="s">
        <v>806</v>
      </c>
      <c r="B9" s="197" t="s">
        <v>803</v>
      </c>
      <c r="C9" s="176" t="s">
        <v>52</v>
      </c>
      <c r="D9" s="177">
        <v>35294</v>
      </c>
      <c r="E9" s="178"/>
      <c r="F9" s="179">
        <v>3</v>
      </c>
      <c r="G9" s="176">
        <v>807</v>
      </c>
      <c r="H9" s="176">
        <v>787</v>
      </c>
      <c r="I9" s="176">
        <v>58.92</v>
      </c>
      <c r="J9" s="176">
        <v>98.59</v>
      </c>
      <c r="K9" s="179">
        <v>170.56</v>
      </c>
      <c r="L9" s="180">
        <v>163.87</v>
      </c>
      <c r="M9" s="181">
        <v>97091.833329999994</v>
      </c>
      <c r="N9" s="182">
        <v>0.4375</v>
      </c>
      <c r="O9" s="182"/>
      <c r="P9" s="180"/>
      <c r="Q9" s="179">
        <v>8250</v>
      </c>
      <c r="R9" s="176">
        <v>12</v>
      </c>
      <c r="S9" s="180">
        <v>9.8000000000000007</v>
      </c>
      <c r="T9" s="179">
        <v>5.6</v>
      </c>
      <c r="U9" s="179">
        <v>12.7</v>
      </c>
      <c r="V9" s="179" t="s">
        <v>53</v>
      </c>
      <c r="W9" s="179" t="s">
        <v>64</v>
      </c>
      <c r="X9" s="179" t="s">
        <v>54</v>
      </c>
      <c r="Y9" s="179" t="s">
        <v>65</v>
      </c>
      <c r="Z9" s="179" t="s">
        <v>809</v>
      </c>
      <c r="AA9" s="183"/>
      <c r="AB9" s="183"/>
      <c r="AC9" s="184"/>
      <c r="AD9" s="179" t="s">
        <v>808</v>
      </c>
      <c r="AE9" s="179" t="s">
        <v>66</v>
      </c>
      <c r="AF9" s="179" t="s">
        <v>66</v>
      </c>
      <c r="AG9" s="175"/>
    </row>
    <row r="10" spans="1:51" s="52" customFormat="1" ht="21.75" customHeight="1" x14ac:dyDescent="0.25">
      <c r="A10" s="175" t="s">
        <v>806</v>
      </c>
      <c r="B10" s="197" t="s">
        <v>803</v>
      </c>
      <c r="C10" s="176" t="s">
        <v>52</v>
      </c>
      <c r="D10" s="177">
        <v>35294</v>
      </c>
      <c r="E10" s="178"/>
      <c r="F10" s="179">
        <v>3</v>
      </c>
      <c r="G10" s="176">
        <v>807</v>
      </c>
      <c r="H10" s="176">
        <v>787</v>
      </c>
      <c r="I10" s="176">
        <v>58.92</v>
      </c>
      <c r="J10" s="176">
        <v>98.59</v>
      </c>
      <c r="K10" s="179">
        <v>170.56</v>
      </c>
      <c r="L10" s="180">
        <v>163.87</v>
      </c>
      <c r="M10" s="181">
        <v>97091.833329999994</v>
      </c>
      <c r="N10" s="182">
        <v>0.4375</v>
      </c>
      <c r="O10" s="182"/>
      <c r="P10" s="180"/>
      <c r="Q10" s="179">
        <v>8350</v>
      </c>
      <c r="R10" s="176">
        <v>50</v>
      </c>
      <c r="S10" s="180">
        <v>16</v>
      </c>
      <c r="T10" s="179">
        <v>5.7</v>
      </c>
      <c r="U10" s="179">
        <v>20.399999999999999</v>
      </c>
      <c r="V10" s="179" t="s">
        <v>53</v>
      </c>
      <c r="W10" s="179" t="s">
        <v>64</v>
      </c>
      <c r="X10" s="179" t="s">
        <v>54</v>
      </c>
      <c r="Y10" s="179" t="s">
        <v>65</v>
      </c>
      <c r="Z10" s="179" t="s">
        <v>807</v>
      </c>
      <c r="AA10" s="183"/>
      <c r="AB10" s="183"/>
      <c r="AC10" s="184"/>
      <c r="AD10" s="179" t="s">
        <v>808</v>
      </c>
      <c r="AE10" s="179" t="s">
        <v>66</v>
      </c>
      <c r="AF10" s="179" t="s">
        <v>66</v>
      </c>
      <c r="AG10" s="175"/>
    </row>
    <row r="11" spans="1:51" s="52" customFormat="1" ht="21.75" customHeight="1" x14ac:dyDescent="0.25">
      <c r="A11" s="175" t="s">
        <v>810</v>
      </c>
      <c r="B11" s="197" t="s">
        <v>803</v>
      </c>
      <c r="C11" s="176" t="s">
        <v>52</v>
      </c>
      <c r="D11" s="177">
        <v>37604</v>
      </c>
      <c r="E11" s="178"/>
      <c r="F11" s="179">
        <v>3</v>
      </c>
      <c r="G11" s="176">
        <v>798</v>
      </c>
      <c r="H11" s="176">
        <v>790</v>
      </c>
      <c r="I11" s="176">
        <v>246.8</v>
      </c>
      <c r="J11" s="176">
        <v>98.7</v>
      </c>
      <c r="K11" s="179">
        <v>348.38</v>
      </c>
      <c r="L11" s="180">
        <v>199.24</v>
      </c>
      <c r="M11" s="181">
        <v>3275.833333</v>
      </c>
      <c r="N11" s="182">
        <v>0.4375</v>
      </c>
      <c r="O11" s="182"/>
      <c r="P11" s="180" t="s">
        <v>40</v>
      </c>
      <c r="Q11" s="179">
        <v>8150</v>
      </c>
      <c r="R11" s="176">
        <v>50</v>
      </c>
      <c r="S11" s="180">
        <v>15.5</v>
      </c>
      <c r="T11" s="179">
        <v>7.1</v>
      </c>
      <c r="U11" s="179">
        <v>23.3</v>
      </c>
      <c r="V11" s="179" t="s">
        <v>53</v>
      </c>
      <c r="W11" s="179" t="s">
        <v>64</v>
      </c>
      <c r="X11" s="179" t="s">
        <v>54</v>
      </c>
      <c r="Y11" s="179" t="s">
        <v>65</v>
      </c>
      <c r="Z11" s="179" t="s">
        <v>809</v>
      </c>
      <c r="AA11" s="183"/>
      <c r="AB11" s="179">
        <v>10.8</v>
      </c>
      <c r="AC11" s="184"/>
      <c r="AD11" s="179" t="s">
        <v>808</v>
      </c>
      <c r="AE11" s="179" t="s">
        <v>66</v>
      </c>
      <c r="AF11" s="179" t="s">
        <v>66</v>
      </c>
      <c r="AG11" s="175"/>
    </row>
    <row r="12" spans="1:51" s="52" customFormat="1" ht="21.75" customHeight="1" x14ac:dyDescent="0.25">
      <c r="A12" s="175" t="s">
        <v>810</v>
      </c>
      <c r="B12" s="197" t="s">
        <v>803</v>
      </c>
      <c r="C12" s="176" t="s">
        <v>52</v>
      </c>
      <c r="D12" s="177">
        <v>37604</v>
      </c>
      <c r="E12" s="178"/>
      <c r="F12" s="179">
        <v>3</v>
      </c>
      <c r="G12" s="176">
        <v>798</v>
      </c>
      <c r="H12" s="176">
        <v>790</v>
      </c>
      <c r="I12" s="176">
        <v>246.8</v>
      </c>
      <c r="J12" s="176">
        <v>98.7</v>
      </c>
      <c r="K12" s="179">
        <v>348.38</v>
      </c>
      <c r="L12" s="180">
        <v>199.24</v>
      </c>
      <c r="M12" s="181">
        <v>3275.833333</v>
      </c>
      <c r="N12" s="182">
        <v>0.4375</v>
      </c>
      <c r="O12" s="182"/>
      <c r="P12" s="180" t="s">
        <v>40</v>
      </c>
      <c r="Q12" s="179">
        <v>8250</v>
      </c>
      <c r="R12" s="176">
        <v>12</v>
      </c>
      <c r="S12" s="180">
        <v>9</v>
      </c>
      <c r="T12" s="179">
        <v>5.9</v>
      </c>
      <c r="U12" s="179">
        <v>17.7</v>
      </c>
      <c r="V12" s="179" t="s">
        <v>53</v>
      </c>
      <c r="W12" s="179" t="s">
        <v>64</v>
      </c>
      <c r="X12" s="179" t="s">
        <v>54</v>
      </c>
      <c r="Y12" s="179" t="s">
        <v>65</v>
      </c>
      <c r="Z12" s="179" t="s">
        <v>807</v>
      </c>
      <c r="AA12" s="183"/>
      <c r="AB12" s="179">
        <v>10.8</v>
      </c>
      <c r="AC12" s="184"/>
      <c r="AD12" s="179" t="s">
        <v>808</v>
      </c>
      <c r="AE12" s="179" t="s">
        <v>66</v>
      </c>
      <c r="AF12" s="179" t="s">
        <v>66</v>
      </c>
      <c r="AG12" s="175"/>
    </row>
    <row r="13" spans="1:51" s="52" customFormat="1" ht="21.75" customHeight="1" x14ac:dyDescent="0.25">
      <c r="A13" s="165" t="s">
        <v>62</v>
      </c>
      <c r="B13" s="174" t="s">
        <v>803</v>
      </c>
      <c r="C13" s="166" t="s">
        <v>52</v>
      </c>
      <c r="D13" s="167">
        <v>38741</v>
      </c>
      <c r="E13" s="169"/>
      <c r="F13" s="170">
        <v>2329</v>
      </c>
      <c r="G13" s="166">
        <v>5</v>
      </c>
      <c r="H13" s="166">
        <v>692</v>
      </c>
      <c r="I13" s="166">
        <v>692</v>
      </c>
      <c r="J13" s="166">
        <v>90</v>
      </c>
      <c r="K13" s="166">
        <v>98.216999999999999</v>
      </c>
      <c r="L13" s="171">
        <v>135</v>
      </c>
      <c r="M13" s="171">
        <v>274.48</v>
      </c>
      <c r="N13" s="171">
        <v>6059</v>
      </c>
      <c r="O13" s="172">
        <v>0.4375</v>
      </c>
      <c r="P13" s="173"/>
      <c r="Q13" s="171"/>
      <c r="R13" s="171">
        <v>8105</v>
      </c>
      <c r="S13" s="166">
        <v>144</v>
      </c>
      <c r="T13" s="171">
        <v>15</v>
      </c>
      <c r="U13" s="166">
        <v>7.4</v>
      </c>
      <c r="V13" s="173">
        <v>22.4</v>
      </c>
      <c r="W13" s="166" t="s">
        <v>53</v>
      </c>
      <c r="X13" s="173" t="s">
        <v>64</v>
      </c>
      <c r="Y13" s="166" t="s">
        <v>54</v>
      </c>
      <c r="Z13" s="166" t="s">
        <v>65</v>
      </c>
      <c r="AA13" s="171">
        <v>138.76</v>
      </c>
      <c r="AB13" s="168"/>
      <c r="AC13" s="168"/>
      <c r="AD13" s="174" t="s">
        <v>804</v>
      </c>
      <c r="AE13" s="166" t="s">
        <v>66</v>
      </c>
      <c r="AF13" s="166" t="s">
        <v>66</v>
      </c>
      <c r="AG13" s="174" t="s">
        <v>805</v>
      </c>
    </row>
    <row r="14" spans="1:51" s="53" customFormat="1" ht="12.75" customHeight="1" x14ac:dyDescent="0.25">
      <c r="A14" s="161" t="s">
        <v>98</v>
      </c>
      <c r="B14" s="197" t="s">
        <v>803</v>
      </c>
      <c r="C14" s="162" t="s">
        <v>52</v>
      </c>
      <c r="D14" s="163">
        <v>41090</v>
      </c>
      <c r="E14" s="161"/>
      <c r="F14" s="162">
        <v>5</v>
      </c>
      <c r="G14" s="162">
        <v>850</v>
      </c>
      <c r="H14" s="162">
        <v>650</v>
      </c>
      <c r="I14" s="162"/>
      <c r="J14" s="162">
        <v>98</v>
      </c>
      <c r="K14" s="162"/>
      <c r="L14" s="162"/>
      <c r="M14" s="162"/>
      <c r="N14" s="162"/>
      <c r="O14" s="162"/>
      <c r="P14" s="169"/>
      <c r="Q14" s="162"/>
      <c r="R14" s="164" t="s">
        <v>99</v>
      </c>
      <c r="S14" s="162"/>
      <c r="T14" s="161"/>
      <c r="U14" s="161"/>
      <c r="V14" s="162" t="s">
        <v>99</v>
      </c>
      <c r="W14" s="162"/>
      <c r="X14" s="161"/>
      <c r="Y14" s="162" t="s">
        <v>54</v>
      </c>
      <c r="Z14" s="162" t="s">
        <v>65</v>
      </c>
      <c r="AA14" s="162">
        <v>100</v>
      </c>
      <c r="AB14" s="161"/>
      <c r="AC14" s="161"/>
      <c r="AD14" s="161"/>
      <c r="AE14" s="185" t="s">
        <v>100</v>
      </c>
      <c r="AF14" s="185" t="s">
        <v>101</v>
      </c>
      <c r="AG14" s="186" t="s">
        <v>102</v>
      </c>
    </row>
    <row r="15" spans="1:51" ht="21.75" customHeight="1" x14ac:dyDescent="0.25">
      <c r="A15" s="271" t="s">
        <v>1156</v>
      </c>
      <c r="B15" s="258" t="s">
        <v>984</v>
      </c>
      <c r="C15" s="133" t="s">
        <v>86</v>
      </c>
      <c r="D15" s="209" t="s">
        <v>116</v>
      </c>
      <c r="E15" s="242">
        <v>2728</v>
      </c>
      <c r="F15" s="242">
        <v>5</v>
      </c>
      <c r="G15" s="133">
        <v>510</v>
      </c>
      <c r="H15" s="133">
        <v>510</v>
      </c>
      <c r="I15" s="133"/>
      <c r="J15" s="133">
        <v>98.8</v>
      </c>
      <c r="K15" s="144"/>
      <c r="L15" s="240"/>
      <c r="M15" s="240"/>
      <c r="N15" s="134"/>
      <c r="O15" s="134"/>
      <c r="P15" s="240"/>
      <c r="Q15" s="240">
        <v>8192</v>
      </c>
      <c r="R15" s="134" t="s">
        <v>88</v>
      </c>
      <c r="S15" s="134"/>
      <c r="T15" s="134">
        <v>6</v>
      </c>
      <c r="U15" s="134">
        <v>17</v>
      </c>
      <c r="V15" s="133"/>
      <c r="W15" s="134"/>
      <c r="X15" s="133" t="s">
        <v>54</v>
      </c>
      <c r="Y15" s="134" t="s">
        <v>89</v>
      </c>
      <c r="Z15" s="134" t="s">
        <v>90</v>
      </c>
      <c r="AA15" s="144"/>
      <c r="AB15" s="144"/>
      <c r="AC15" s="144"/>
      <c r="AD15" s="258" t="s">
        <v>117</v>
      </c>
      <c r="AE15" s="133" t="s">
        <v>124</v>
      </c>
      <c r="AF15" s="133" t="s">
        <v>92</v>
      </c>
      <c r="AG15" s="604" t="s">
        <v>1157</v>
      </c>
      <c r="AH15" s="54"/>
      <c r="AI15" s="54"/>
      <c r="AJ15" s="54"/>
      <c r="AK15" s="54"/>
      <c r="AL15" s="54"/>
      <c r="AM15" s="54"/>
      <c r="AN15" s="54"/>
      <c r="AO15" s="54"/>
      <c r="AP15" s="54"/>
      <c r="AQ15" s="54"/>
      <c r="AR15" s="54"/>
      <c r="AS15" s="54"/>
      <c r="AT15" s="54"/>
      <c r="AU15" s="55"/>
      <c r="AV15" s="55"/>
      <c r="AW15" s="55"/>
      <c r="AX15" s="55"/>
      <c r="AY15" s="55"/>
    </row>
    <row r="16" spans="1:51" s="54" customFormat="1" ht="21.75" customHeight="1" x14ac:dyDescent="0.25">
      <c r="A16" s="271" t="s">
        <v>1156</v>
      </c>
      <c r="B16" s="258" t="s">
        <v>984</v>
      </c>
      <c r="C16" s="133" t="s">
        <v>86</v>
      </c>
      <c r="D16" s="209" t="s">
        <v>116</v>
      </c>
      <c r="E16" s="242">
        <v>2728</v>
      </c>
      <c r="F16" s="242">
        <v>5</v>
      </c>
      <c r="G16" s="133">
        <v>510</v>
      </c>
      <c r="H16" s="133">
        <v>510</v>
      </c>
      <c r="I16" s="133"/>
      <c r="J16" s="133">
        <v>98.8</v>
      </c>
      <c r="K16" s="144"/>
      <c r="L16" s="240"/>
      <c r="M16" s="240"/>
      <c r="N16" s="134"/>
      <c r="O16" s="134"/>
      <c r="P16" s="240"/>
      <c r="Q16" s="240">
        <v>8338</v>
      </c>
      <c r="R16" s="134" t="s">
        <v>88</v>
      </c>
      <c r="S16" s="134"/>
      <c r="T16" s="134">
        <v>6</v>
      </c>
      <c r="U16" s="134">
        <v>17</v>
      </c>
      <c r="V16" s="134"/>
      <c r="W16" s="134"/>
      <c r="X16" s="133" t="s">
        <v>54</v>
      </c>
      <c r="Y16" s="134" t="s">
        <v>89</v>
      </c>
      <c r="Z16" s="134" t="s">
        <v>90</v>
      </c>
      <c r="AA16" s="144"/>
      <c r="AB16" s="144"/>
      <c r="AC16" s="144"/>
      <c r="AD16" s="258" t="s">
        <v>117</v>
      </c>
      <c r="AE16" s="133" t="s">
        <v>124</v>
      </c>
      <c r="AF16" s="133" t="s">
        <v>92</v>
      </c>
      <c r="AG16" s="604" t="s">
        <v>1157</v>
      </c>
    </row>
    <row r="17" spans="1:34" s="57" customFormat="1" ht="21.75" customHeight="1" x14ac:dyDescent="0.25">
      <c r="A17" s="175" t="s">
        <v>811</v>
      </c>
      <c r="B17" s="197" t="s">
        <v>803</v>
      </c>
      <c r="C17" s="176" t="s">
        <v>52</v>
      </c>
      <c r="D17" s="177">
        <v>36039</v>
      </c>
      <c r="E17" s="178"/>
      <c r="F17" s="176"/>
      <c r="G17" s="176">
        <v>778</v>
      </c>
      <c r="H17" s="176">
        <v>778</v>
      </c>
      <c r="I17" s="180">
        <v>113.0337</v>
      </c>
      <c r="J17" s="180">
        <v>98.320499999999996</v>
      </c>
      <c r="K17" s="180">
        <v>115.6092</v>
      </c>
      <c r="L17" s="180">
        <v>247.16659999999999</v>
      </c>
      <c r="M17" s="187">
        <v>5054.922595</v>
      </c>
      <c r="N17" s="182"/>
      <c r="O17" s="182"/>
      <c r="P17" s="180"/>
      <c r="Q17" s="180">
        <v>8209</v>
      </c>
      <c r="R17" s="176">
        <v>30</v>
      </c>
      <c r="S17" s="180"/>
      <c r="T17" s="176"/>
      <c r="U17" s="179"/>
      <c r="V17" s="179"/>
      <c r="W17" s="179"/>
      <c r="X17" s="176"/>
      <c r="Y17" s="176"/>
      <c r="Z17" s="176"/>
      <c r="AA17" s="183"/>
      <c r="AB17" s="183"/>
      <c r="AC17" s="184"/>
      <c r="AD17" s="188"/>
      <c r="AE17" s="176" t="s">
        <v>127</v>
      </c>
      <c r="AF17" s="176" t="s">
        <v>812</v>
      </c>
      <c r="AG17" s="175" t="s">
        <v>813</v>
      </c>
      <c r="AH17" s="56"/>
    </row>
    <row r="18" spans="1:34" s="57" customFormat="1" ht="21.75" customHeight="1" x14ac:dyDescent="0.25">
      <c r="A18" s="175" t="s">
        <v>811</v>
      </c>
      <c r="B18" s="197" t="s">
        <v>803</v>
      </c>
      <c r="C18" s="176" t="s">
        <v>52</v>
      </c>
      <c r="D18" s="177">
        <v>36039</v>
      </c>
      <c r="E18" s="178"/>
      <c r="F18" s="176"/>
      <c r="G18" s="176">
        <v>778</v>
      </c>
      <c r="H18" s="176">
        <v>778</v>
      </c>
      <c r="I18" s="180">
        <v>113.0337</v>
      </c>
      <c r="J18" s="180">
        <v>98.320499999999996</v>
      </c>
      <c r="K18" s="180">
        <v>115.6092</v>
      </c>
      <c r="L18" s="180">
        <v>247.16659999999999</v>
      </c>
      <c r="M18" s="187">
        <v>5054.922595</v>
      </c>
      <c r="N18" s="182"/>
      <c r="O18" s="182"/>
      <c r="P18" s="180"/>
      <c r="Q18" s="180">
        <v>8210</v>
      </c>
      <c r="R18" s="176">
        <v>120</v>
      </c>
      <c r="S18" s="180"/>
      <c r="T18" s="176"/>
      <c r="U18" s="179"/>
      <c r="V18" s="179"/>
      <c r="W18" s="179"/>
      <c r="X18" s="176"/>
      <c r="Y18" s="176"/>
      <c r="Z18" s="176"/>
      <c r="AA18" s="183"/>
      <c r="AB18" s="183"/>
      <c r="AC18" s="184"/>
      <c r="AD18" s="188"/>
      <c r="AE18" s="176" t="s">
        <v>127</v>
      </c>
      <c r="AF18" s="176" t="s">
        <v>812</v>
      </c>
      <c r="AG18" s="175" t="s">
        <v>813</v>
      </c>
      <c r="AH18" s="56"/>
    </row>
    <row r="19" spans="1:34" s="57" customFormat="1" ht="21.75" customHeight="1" x14ac:dyDescent="0.25">
      <c r="A19" s="175" t="s">
        <v>132</v>
      </c>
      <c r="B19" s="197" t="s">
        <v>803</v>
      </c>
      <c r="C19" s="176" t="s">
        <v>52</v>
      </c>
      <c r="D19" s="177">
        <v>37895</v>
      </c>
      <c r="E19" s="176"/>
      <c r="F19" s="183"/>
      <c r="G19" s="176">
        <v>778</v>
      </c>
      <c r="H19" s="176">
        <v>778</v>
      </c>
      <c r="I19" s="180">
        <v>98.5</v>
      </c>
      <c r="J19" s="180"/>
      <c r="K19" s="180"/>
      <c r="L19" s="187"/>
      <c r="M19" s="182">
        <v>0.4375</v>
      </c>
      <c r="N19" s="182"/>
      <c r="O19" s="182"/>
      <c r="P19" s="180"/>
      <c r="Q19" s="180">
        <v>8034</v>
      </c>
      <c r="R19" s="176">
        <v>17.5</v>
      </c>
      <c r="S19" s="180">
        <v>13</v>
      </c>
      <c r="T19" s="183"/>
      <c r="U19" s="179">
        <v>13</v>
      </c>
      <c r="V19" s="179"/>
      <c r="W19" s="176"/>
      <c r="X19" s="183"/>
      <c r="Y19" s="176" t="s">
        <v>65</v>
      </c>
      <c r="Z19" s="176">
        <v>53</v>
      </c>
      <c r="AA19" s="183"/>
      <c r="AB19" s="183"/>
      <c r="AC19" s="184"/>
      <c r="AD19" s="188"/>
      <c r="AE19" s="176" t="s">
        <v>814</v>
      </c>
      <c r="AF19" s="175"/>
      <c r="AG19" s="175"/>
      <c r="AH19" s="56"/>
    </row>
    <row r="20" spans="1:34" s="57" customFormat="1" ht="21.75" customHeight="1" x14ac:dyDescent="0.25">
      <c r="A20" s="175" t="s">
        <v>132</v>
      </c>
      <c r="B20" s="197" t="s">
        <v>803</v>
      </c>
      <c r="C20" s="176" t="s">
        <v>52</v>
      </c>
      <c r="D20" s="177">
        <v>37895</v>
      </c>
      <c r="E20" s="176"/>
      <c r="F20" s="183"/>
      <c r="G20" s="176">
        <v>778</v>
      </c>
      <c r="H20" s="176">
        <v>778</v>
      </c>
      <c r="I20" s="180">
        <v>98.5</v>
      </c>
      <c r="J20" s="180"/>
      <c r="K20" s="180"/>
      <c r="L20" s="187"/>
      <c r="M20" s="182">
        <v>0.4375</v>
      </c>
      <c r="N20" s="182"/>
      <c r="O20" s="182"/>
      <c r="P20" s="180"/>
      <c r="Q20" s="180">
        <v>8108</v>
      </c>
      <c r="R20" s="176">
        <v>101</v>
      </c>
      <c r="S20" s="180">
        <v>16</v>
      </c>
      <c r="T20" s="183"/>
      <c r="U20" s="179">
        <v>13</v>
      </c>
      <c r="V20" s="179"/>
      <c r="W20" s="176"/>
      <c r="X20" s="183"/>
      <c r="Y20" s="176" t="s">
        <v>65</v>
      </c>
      <c r="Z20" s="176">
        <v>53</v>
      </c>
      <c r="AA20" s="183"/>
      <c r="AB20" s="183"/>
      <c r="AC20" s="184"/>
      <c r="AD20" s="188"/>
      <c r="AE20" s="176" t="s">
        <v>814</v>
      </c>
      <c r="AF20" s="175"/>
      <c r="AG20" s="175"/>
      <c r="AH20" s="56"/>
    </row>
    <row r="21" spans="1:34" s="57" customFormat="1" ht="21.75" customHeight="1" x14ac:dyDescent="0.25">
      <c r="A21" s="175" t="s">
        <v>132</v>
      </c>
      <c r="B21" s="197" t="s">
        <v>803</v>
      </c>
      <c r="C21" s="176" t="s">
        <v>52</v>
      </c>
      <c r="D21" s="177">
        <v>37895</v>
      </c>
      <c r="E21" s="176"/>
      <c r="F21" s="183"/>
      <c r="G21" s="176">
        <v>778</v>
      </c>
      <c r="H21" s="176">
        <v>778</v>
      </c>
      <c r="I21" s="180">
        <v>98.5</v>
      </c>
      <c r="J21" s="180"/>
      <c r="K21" s="180"/>
      <c r="L21" s="187"/>
      <c r="M21" s="182">
        <v>0.4375</v>
      </c>
      <c r="N21" s="182"/>
      <c r="O21" s="182"/>
      <c r="P21" s="180"/>
      <c r="Q21" s="180">
        <v>8208</v>
      </c>
      <c r="R21" s="176">
        <v>67</v>
      </c>
      <c r="S21" s="180">
        <v>16</v>
      </c>
      <c r="T21" s="183"/>
      <c r="U21" s="179">
        <v>9.1999999999999993</v>
      </c>
      <c r="V21" s="179"/>
      <c r="W21" s="176"/>
      <c r="X21" s="183"/>
      <c r="Y21" s="176" t="s">
        <v>134</v>
      </c>
      <c r="Z21" s="176">
        <v>6.13</v>
      </c>
      <c r="AA21" s="183"/>
      <c r="AB21" s="183"/>
      <c r="AC21" s="184"/>
      <c r="AD21" s="188"/>
      <c r="AE21" s="176" t="s">
        <v>814</v>
      </c>
      <c r="AF21" s="175"/>
      <c r="AG21" s="175"/>
      <c r="AH21" s="56"/>
    </row>
    <row r="22" spans="1:34" s="58" customFormat="1" ht="21.75" customHeight="1" x14ac:dyDescent="0.25">
      <c r="A22" s="175" t="s">
        <v>132</v>
      </c>
      <c r="B22" s="197" t="s">
        <v>803</v>
      </c>
      <c r="C22" s="176" t="s">
        <v>52</v>
      </c>
      <c r="D22" s="177">
        <v>37895</v>
      </c>
      <c r="E22" s="176"/>
      <c r="F22" s="183"/>
      <c r="G22" s="176">
        <v>778</v>
      </c>
      <c r="H22" s="176">
        <v>778</v>
      </c>
      <c r="I22" s="180">
        <v>98.5</v>
      </c>
      <c r="J22" s="180"/>
      <c r="K22" s="180"/>
      <c r="L22" s="187"/>
      <c r="M22" s="182">
        <v>0.4375</v>
      </c>
      <c r="N22" s="182"/>
      <c r="O22" s="182"/>
      <c r="P22" s="180"/>
      <c r="Q22" s="180">
        <v>8290</v>
      </c>
      <c r="R22" s="176">
        <v>50</v>
      </c>
      <c r="S22" s="180">
        <v>13</v>
      </c>
      <c r="T22" s="183"/>
      <c r="U22" s="179">
        <v>1.8</v>
      </c>
      <c r="V22" s="179"/>
      <c r="W22" s="176"/>
      <c r="X22" s="183"/>
      <c r="Y22" s="176" t="s">
        <v>65</v>
      </c>
      <c r="Z22" s="176">
        <v>1.1000000000000001</v>
      </c>
      <c r="AA22" s="183"/>
      <c r="AB22" s="183"/>
      <c r="AC22" s="184"/>
      <c r="AD22" s="188"/>
      <c r="AE22" s="176" t="s">
        <v>814</v>
      </c>
      <c r="AF22" s="175"/>
      <c r="AG22" s="175"/>
    </row>
    <row r="23" spans="1:34" s="58" customFormat="1" ht="21.75" customHeight="1" x14ac:dyDescent="0.25">
      <c r="A23" s="175" t="s">
        <v>132</v>
      </c>
      <c r="B23" s="197" t="s">
        <v>803</v>
      </c>
      <c r="C23" s="176" t="s">
        <v>52</v>
      </c>
      <c r="D23" s="177">
        <v>37895</v>
      </c>
      <c r="E23" s="176"/>
      <c r="F23" s="183"/>
      <c r="G23" s="176">
        <v>778</v>
      </c>
      <c r="H23" s="176">
        <v>778</v>
      </c>
      <c r="I23" s="180">
        <v>98.5</v>
      </c>
      <c r="J23" s="180"/>
      <c r="K23" s="180"/>
      <c r="L23" s="187"/>
      <c r="M23" s="182">
        <v>0.4375</v>
      </c>
      <c r="N23" s="182"/>
      <c r="O23" s="182"/>
      <c r="P23" s="180"/>
      <c r="Q23" s="180">
        <v>8365</v>
      </c>
      <c r="R23" s="176">
        <v>70</v>
      </c>
      <c r="S23" s="180">
        <v>10</v>
      </c>
      <c r="T23" s="179"/>
      <c r="U23" s="179"/>
      <c r="V23" s="179"/>
      <c r="W23" s="176"/>
      <c r="X23" s="176"/>
      <c r="Y23" s="176"/>
      <c r="Z23" s="183"/>
      <c r="AA23" s="183"/>
      <c r="AB23" s="183"/>
      <c r="AC23" s="184"/>
      <c r="AD23" s="188"/>
      <c r="AE23" s="176" t="s">
        <v>814</v>
      </c>
      <c r="AF23" s="175"/>
      <c r="AG23" s="175"/>
    </row>
    <row r="24" spans="1:34" s="58" customFormat="1" ht="21.75" customHeight="1" x14ac:dyDescent="0.25">
      <c r="A24" s="271" t="s">
        <v>155</v>
      </c>
      <c r="B24" s="258" t="s">
        <v>984</v>
      </c>
      <c r="C24" s="133"/>
      <c r="D24" s="209">
        <v>38139</v>
      </c>
      <c r="E24" s="242"/>
      <c r="F24" s="133"/>
      <c r="G24" s="133">
        <v>705</v>
      </c>
      <c r="H24" s="133">
        <v>705</v>
      </c>
      <c r="I24" s="240">
        <v>251.15459999999999</v>
      </c>
      <c r="J24" s="240">
        <v>98.236099999999993</v>
      </c>
      <c r="K24" s="240">
        <v>127.4385</v>
      </c>
      <c r="L24" s="240">
        <v>108.7727</v>
      </c>
      <c r="M24" s="249">
        <v>5054.8207329999996</v>
      </c>
      <c r="N24" s="145"/>
      <c r="O24" s="145"/>
      <c r="P24" s="240">
        <v>337.5</v>
      </c>
      <c r="Q24" s="240">
        <v>8253</v>
      </c>
      <c r="R24" s="133">
        <v>18</v>
      </c>
      <c r="S24" s="134" t="s">
        <v>156</v>
      </c>
      <c r="T24" s="265" t="s">
        <v>157</v>
      </c>
      <c r="U24" s="134"/>
      <c r="V24" s="133" t="s">
        <v>158</v>
      </c>
      <c r="W24" s="134"/>
      <c r="X24" s="133" t="s">
        <v>54</v>
      </c>
      <c r="Y24" s="134" t="s">
        <v>159</v>
      </c>
      <c r="Z24" s="134">
        <v>9</v>
      </c>
      <c r="AA24" s="144"/>
      <c r="AB24" s="144"/>
      <c r="AC24" s="144"/>
      <c r="AD24" s="258" t="s">
        <v>160</v>
      </c>
      <c r="AE24" s="133" t="s">
        <v>161</v>
      </c>
      <c r="AF24" s="133" t="s">
        <v>161</v>
      </c>
      <c r="AG24" s="271" t="s">
        <v>932</v>
      </c>
    </row>
    <row r="25" spans="1:34" s="52" customFormat="1" ht="21.75" customHeight="1" x14ac:dyDescent="0.25">
      <c r="A25" s="161" t="s">
        <v>181</v>
      </c>
      <c r="B25" s="197" t="s">
        <v>803</v>
      </c>
      <c r="C25" s="162" t="s">
        <v>52</v>
      </c>
      <c r="D25" s="189">
        <v>37316</v>
      </c>
      <c r="E25" s="169"/>
      <c r="F25" s="162">
        <v>12</v>
      </c>
      <c r="G25" s="162">
        <v>775</v>
      </c>
      <c r="H25" s="162">
        <v>775</v>
      </c>
      <c r="I25" s="164">
        <v>94.525499999999994</v>
      </c>
      <c r="J25" s="164">
        <v>98.546000000000006</v>
      </c>
      <c r="K25" s="164">
        <v>123.81659999999999</v>
      </c>
      <c r="L25" s="164">
        <v>265.60759999999999</v>
      </c>
      <c r="M25" s="190">
        <v>5054.8026369999998</v>
      </c>
      <c r="N25" s="191">
        <v>0.91666666666666663</v>
      </c>
      <c r="O25" s="162"/>
      <c r="P25" s="164">
        <f t="shared" ref="P25:P32" si="0">N25*360</f>
        <v>330</v>
      </c>
      <c r="Q25" s="164">
        <v>8100</v>
      </c>
      <c r="R25" s="162">
        <v>100</v>
      </c>
      <c r="S25" s="192">
        <v>12</v>
      </c>
      <c r="T25" s="164">
        <v>7</v>
      </c>
      <c r="U25" s="192">
        <f>S25+T25</f>
        <v>19</v>
      </c>
      <c r="V25" s="162" t="s">
        <v>53</v>
      </c>
      <c r="W25" s="192" t="s">
        <v>64</v>
      </c>
      <c r="X25" s="162" t="s">
        <v>54</v>
      </c>
      <c r="Y25" s="192" t="s">
        <v>65</v>
      </c>
      <c r="Z25" s="192">
        <v>100</v>
      </c>
      <c r="AA25" s="161">
        <v>1</v>
      </c>
      <c r="AB25" s="161"/>
      <c r="AC25" s="161"/>
      <c r="AD25" s="193" t="s">
        <v>152</v>
      </c>
      <c r="AE25" s="162" t="s">
        <v>57</v>
      </c>
      <c r="AF25" s="162" t="s">
        <v>815</v>
      </c>
      <c r="AG25" s="194" t="s">
        <v>183</v>
      </c>
    </row>
    <row r="26" spans="1:34" s="58" customFormat="1" ht="21.75" customHeight="1" x14ac:dyDescent="0.25">
      <c r="A26" s="161" t="s">
        <v>181</v>
      </c>
      <c r="B26" s="197" t="s">
        <v>803</v>
      </c>
      <c r="C26" s="162" t="s">
        <v>52</v>
      </c>
      <c r="D26" s="189">
        <v>37316</v>
      </c>
      <c r="E26" s="169"/>
      <c r="F26" s="162">
        <v>12</v>
      </c>
      <c r="G26" s="162">
        <v>775</v>
      </c>
      <c r="H26" s="162">
        <v>775</v>
      </c>
      <c r="I26" s="164">
        <v>94.525499999999994</v>
      </c>
      <c r="J26" s="164">
        <v>98.546000000000006</v>
      </c>
      <c r="K26" s="164">
        <v>123.81659999999999</v>
      </c>
      <c r="L26" s="164">
        <v>265.60759999999999</v>
      </c>
      <c r="M26" s="190">
        <v>5054.8026369999998</v>
      </c>
      <c r="N26" s="191">
        <v>0.91666666666666663</v>
      </c>
      <c r="O26" s="162"/>
      <c r="P26" s="164">
        <f t="shared" si="0"/>
        <v>330</v>
      </c>
      <c r="Q26" s="164">
        <v>8200</v>
      </c>
      <c r="R26" s="162">
        <v>100</v>
      </c>
      <c r="S26" s="192">
        <v>12</v>
      </c>
      <c r="T26" s="164">
        <v>7</v>
      </c>
      <c r="U26" s="192">
        <f>S26+T26</f>
        <v>19</v>
      </c>
      <c r="V26" s="162" t="s">
        <v>53</v>
      </c>
      <c r="W26" s="192" t="s">
        <v>64</v>
      </c>
      <c r="X26" s="162" t="s">
        <v>80</v>
      </c>
      <c r="Y26" s="192" t="s">
        <v>65</v>
      </c>
      <c r="Z26" s="192">
        <v>100</v>
      </c>
      <c r="AA26" s="161">
        <v>1</v>
      </c>
      <c r="AB26" s="161"/>
      <c r="AC26" s="161"/>
      <c r="AD26" s="193" t="s">
        <v>152</v>
      </c>
      <c r="AE26" s="162" t="s">
        <v>57</v>
      </c>
      <c r="AF26" s="162" t="s">
        <v>815</v>
      </c>
      <c r="AG26" s="194" t="s">
        <v>183</v>
      </c>
    </row>
    <row r="27" spans="1:34" s="58" customFormat="1" ht="21.75" customHeight="1" x14ac:dyDescent="0.25">
      <c r="A27" s="161" t="s">
        <v>181</v>
      </c>
      <c r="B27" s="197" t="s">
        <v>803</v>
      </c>
      <c r="C27" s="162" t="s">
        <v>52</v>
      </c>
      <c r="D27" s="189">
        <v>37316</v>
      </c>
      <c r="E27" s="169"/>
      <c r="F27" s="162">
        <v>12</v>
      </c>
      <c r="G27" s="162">
        <v>775</v>
      </c>
      <c r="H27" s="162">
        <v>775</v>
      </c>
      <c r="I27" s="164">
        <v>94.525499999999994</v>
      </c>
      <c r="J27" s="164">
        <v>98.546000000000006</v>
      </c>
      <c r="K27" s="164">
        <v>123.81659999999999</v>
      </c>
      <c r="L27" s="164">
        <v>265.60759999999999</v>
      </c>
      <c r="M27" s="190">
        <v>5054.8026369999998</v>
      </c>
      <c r="N27" s="191">
        <v>0.91666666666666663</v>
      </c>
      <c r="O27" s="162"/>
      <c r="P27" s="164">
        <f t="shared" si="0"/>
        <v>330</v>
      </c>
      <c r="Q27" s="164">
        <v>8300</v>
      </c>
      <c r="R27" s="162">
        <v>100</v>
      </c>
      <c r="S27" s="192">
        <v>12</v>
      </c>
      <c r="T27" s="164">
        <v>7</v>
      </c>
      <c r="U27" s="192">
        <f>S27+T27</f>
        <v>19</v>
      </c>
      <c r="V27" s="162" t="s">
        <v>53</v>
      </c>
      <c r="W27" s="192" t="s">
        <v>64</v>
      </c>
      <c r="X27" s="162" t="s">
        <v>54</v>
      </c>
      <c r="Y27" s="192" t="s">
        <v>65</v>
      </c>
      <c r="Z27" s="192">
        <v>100</v>
      </c>
      <c r="AA27" s="161">
        <v>1</v>
      </c>
      <c r="AB27" s="161"/>
      <c r="AC27" s="161"/>
      <c r="AD27" s="193" t="s">
        <v>152</v>
      </c>
      <c r="AE27" s="162" t="s">
        <v>57</v>
      </c>
      <c r="AF27" s="162" t="s">
        <v>815</v>
      </c>
      <c r="AG27" s="194" t="s">
        <v>183</v>
      </c>
    </row>
    <row r="28" spans="1:34" s="58" customFormat="1" ht="21.75" customHeight="1" x14ac:dyDescent="0.25">
      <c r="A28" s="175" t="s">
        <v>816</v>
      </c>
      <c r="B28" s="197" t="s">
        <v>803</v>
      </c>
      <c r="C28" s="176"/>
      <c r="D28" s="177">
        <v>33436</v>
      </c>
      <c r="E28" s="195"/>
      <c r="F28" s="179" t="s">
        <v>40</v>
      </c>
      <c r="G28" s="176">
        <v>785</v>
      </c>
      <c r="H28" s="176">
        <v>785</v>
      </c>
      <c r="I28" s="176"/>
      <c r="J28" s="176">
        <v>98.5</v>
      </c>
      <c r="K28" s="183"/>
      <c r="L28" s="180"/>
      <c r="M28" s="180"/>
      <c r="N28" s="182">
        <v>0.4375</v>
      </c>
      <c r="O28" s="182"/>
      <c r="P28" s="180">
        <f t="shared" si="0"/>
        <v>157.5</v>
      </c>
      <c r="Q28" s="179">
        <v>8040</v>
      </c>
      <c r="R28" s="176">
        <v>24</v>
      </c>
      <c r="S28" s="180">
        <v>11.5</v>
      </c>
      <c r="T28" s="179">
        <v>7</v>
      </c>
      <c r="U28" s="179"/>
      <c r="V28" s="179" t="s">
        <v>40</v>
      </c>
      <c r="W28" s="179"/>
      <c r="X28" s="179" t="s">
        <v>40</v>
      </c>
      <c r="Y28" s="179"/>
      <c r="Z28" s="179" t="s">
        <v>40</v>
      </c>
      <c r="AA28" s="183"/>
      <c r="AB28" s="183"/>
      <c r="AC28" s="184"/>
      <c r="AD28" s="188"/>
      <c r="AE28" s="176" t="s">
        <v>57</v>
      </c>
      <c r="AF28" s="196" t="s">
        <v>194</v>
      </c>
      <c r="AG28" s="197" t="s">
        <v>817</v>
      </c>
    </row>
    <row r="29" spans="1:34" s="58" customFormat="1" ht="21.75" customHeight="1" x14ac:dyDescent="0.25">
      <c r="A29" s="175" t="s">
        <v>816</v>
      </c>
      <c r="B29" s="197" t="s">
        <v>803</v>
      </c>
      <c r="C29" s="176"/>
      <c r="D29" s="177">
        <v>33436</v>
      </c>
      <c r="E29" s="195"/>
      <c r="F29" s="179" t="s">
        <v>40</v>
      </c>
      <c r="G29" s="176">
        <v>785</v>
      </c>
      <c r="H29" s="176">
        <v>785</v>
      </c>
      <c r="I29" s="176"/>
      <c r="J29" s="176">
        <v>98.5</v>
      </c>
      <c r="K29" s="183"/>
      <c r="L29" s="180"/>
      <c r="M29" s="180"/>
      <c r="N29" s="182">
        <v>0.4375</v>
      </c>
      <c r="O29" s="182"/>
      <c r="P29" s="180">
        <f t="shared" si="0"/>
        <v>157.5</v>
      </c>
      <c r="Q29" s="179">
        <v>8140</v>
      </c>
      <c r="R29" s="176">
        <v>80</v>
      </c>
      <c r="S29" s="180">
        <v>11.5</v>
      </c>
      <c r="T29" s="179">
        <v>7</v>
      </c>
      <c r="U29" s="179"/>
      <c r="V29" s="179" t="s">
        <v>40</v>
      </c>
      <c r="W29" s="179"/>
      <c r="X29" s="179" t="s">
        <v>40</v>
      </c>
      <c r="Y29" s="179"/>
      <c r="Z29" s="179" t="s">
        <v>40</v>
      </c>
      <c r="AA29" s="183"/>
      <c r="AB29" s="183"/>
      <c r="AC29" s="184"/>
      <c r="AD29" s="188" t="s">
        <v>40</v>
      </c>
      <c r="AE29" s="176" t="s">
        <v>57</v>
      </c>
      <c r="AF29" s="196" t="s">
        <v>194</v>
      </c>
      <c r="AG29" s="197" t="s">
        <v>817</v>
      </c>
    </row>
    <row r="30" spans="1:34" s="58" customFormat="1" ht="21.75" customHeight="1" x14ac:dyDescent="0.25">
      <c r="A30" s="161" t="s">
        <v>191</v>
      </c>
      <c r="B30" s="197" t="s">
        <v>803</v>
      </c>
      <c r="C30" s="162" t="s">
        <v>52</v>
      </c>
      <c r="D30" s="189">
        <v>34810</v>
      </c>
      <c r="E30" s="169"/>
      <c r="F30" s="162" t="s">
        <v>40</v>
      </c>
      <c r="G30" s="162">
        <v>781.3</v>
      </c>
      <c r="H30" s="162">
        <v>781.3</v>
      </c>
      <c r="I30" s="164">
        <v>102.18559999999999</v>
      </c>
      <c r="J30" s="164">
        <v>98.55</v>
      </c>
      <c r="K30" s="164">
        <v>130.8853</v>
      </c>
      <c r="L30" s="164">
        <v>257.9486</v>
      </c>
      <c r="M30" s="190">
        <v>5054.7525649999998</v>
      </c>
      <c r="N30" s="191">
        <v>0.9375</v>
      </c>
      <c r="O30" s="162"/>
      <c r="P30" s="164">
        <f t="shared" si="0"/>
        <v>337.5</v>
      </c>
      <c r="Q30" s="164">
        <v>8040</v>
      </c>
      <c r="R30" s="162">
        <v>24</v>
      </c>
      <c r="S30" s="192">
        <v>11.5</v>
      </c>
      <c r="T30" s="164">
        <v>7</v>
      </c>
      <c r="U30" s="192">
        <f t="shared" ref="U30:U35" si="1">S30+T30</f>
        <v>18.5</v>
      </c>
      <c r="V30" s="162" t="s">
        <v>53</v>
      </c>
      <c r="W30" s="192" t="s">
        <v>64</v>
      </c>
      <c r="X30" s="162" t="s">
        <v>54</v>
      </c>
      <c r="Y30" s="192" t="s">
        <v>192</v>
      </c>
      <c r="Z30" s="192">
        <v>15</v>
      </c>
      <c r="AA30" s="161">
        <v>1</v>
      </c>
      <c r="AB30" s="161"/>
      <c r="AC30" s="161"/>
      <c r="AD30" s="193" t="s">
        <v>193</v>
      </c>
      <c r="AE30" s="162" t="s">
        <v>57</v>
      </c>
      <c r="AF30" s="162" t="s">
        <v>815</v>
      </c>
      <c r="AG30" s="194" t="s">
        <v>195</v>
      </c>
    </row>
    <row r="31" spans="1:34" s="52" customFormat="1" ht="21.75" customHeight="1" x14ac:dyDescent="0.25">
      <c r="A31" s="161" t="s">
        <v>191</v>
      </c>
      <c r="B31" s="197" t="s">
        <v>803</v>
      </c>
      <c r="C31" s="162" t="s">
        <v>52</v>
      </c>
      <c r="D31" s="189">
        <v>34810</v>
      </c>
      <c r="E31" s="169"/>
      <c r="F31" s="162" t="s">
        <v>40</v>
      </c>
      <c r="G31" s="162">
        <v>781.3</v>
      </c>
      <c r="H31" s="162">
        <v>781.3</v>
      </c>
      <c r="I31" s="164">
        <v>102.18559999999999</v>
      </c>
      <c r="J31" s="164">
        <v>98.539299999999997</v>
      </c>
      <c r="K31" s="164">
        <v>130.8853</v>
      </c>
      <c r="L31" s="164">
        <v>257.9486</v>
      </c>
      <c r="M31" s="190">
        <v>5054.7525649999998</v>
      </c>
      <c r="N31" s="191">
        <v>0.9375</v>
      </c>
      <c r="O31" s="162"/>
      <c r="P31" s="164">
        <f t="shared" si="0"/>
        <v>337.5</v>
      </c>
      <c r="Q31" s="164">
        <v>8140</v>
      </c>
      <c r="R31" s="162">
        <v>80</v>
      </c>
      <c r="S31" s="192">
        <v>11.5</v>
      </c>
      <c r="T31" s="164">
        <v>7</v>
      </c>
      <c r="U31" s="192">
        <f t="shared" si="1"/>
        <v>18.5</v>
      </c>
      <c r="V31" s="162" t="s">
        <v>53</v>
      </c>
      <c r="W31" s="192" t="s">
        <v>64</v>
      </c>
      <c r="X31" s="162" t="s">
        <v>54</v>
      </c>
      <c r="Y31" s="192" t="s">
        <v>65</v>
      </c>
      <c r="Z31" s="192">
        <v>105</v>
      </c>
      <c r="AA31" s="161">
        <v>1</v>
      </c>
      <c r="AB31" s="161"/>
      <c r="AC31" s="161"/>
      <c r="AD31" s="193" t="s">
        <v>196</v>
      </c>
      <c r="AE31" s="162" t="s">
        <v>57</v>
      </c>
      <c r="AF31" s="162" t="s">
        <v>815</v>
      </c>
      <c r="AG31" s="194" t="s">
        <v>195</v>
      </c>
    </row>
    <row r="32" spans="1:34" s="52" customFormat="1" ht="21.75" customHeight="1" x14ac:dyDescent="0.25">
      <c r="A32" s="161" t="s">
        <v>224</v>
      </c>
      <c r="B32" s="197" t="s">
        <v>803</v>
      </c>
      <c r="C32" s="162" t="s">
        <v>52</v>
      </c>
      <c r="D32" s="189">
        <v>40201</v>
      </c>
      <c r="E32" s="169"/>
      <c r="F32" s="162">
        <v>5</v>
      </c>
      <c r="G32" s="162">
        <v>705</v>
      </c>
      <c r="H32" s="162">
        <v>705</v>
      </c>
      <c r="I32" s="164"/>
      <c r="J32" s="164">
        <v>98.2</v>
      </c>
      <c r="K32" s="164"/>
      <c r="L32" s="164"/>
      <c r="M32" s="190"/>
      <c r="N32" s="191">
        <v>0.4375</v>
      </c>
      <c r="O32" s="162"/>
      <c r="P32" s="164">
        <f t="shared" si="0"/>
        <v>157.5</v>
      </c>
      <c r="Q32" s="164">
        <v>8190</v>
      </c>
      <c r="R32" s="162">
        <v>40</v>
      </c>
      <c r="S32" s="192">
        <v>5.28</v>
      </c>
      <c r="T32" s="164">
        <v>2</v>
      </c>
      <c r="U32" s="192">
        <f t="shared" si="1"/>
        <v>7.28</v>
      </c>
      <c r="V32" s="162" t="s">
        <v>53</v>
      </c>
      <c r="W32" s="192"/>
      <c r="X32" s="162" t="s">
        <v>54</v>
      </c>
      <c r="Y32" s="192" t="s">
        <v>65</v>
      </c>
      <c r="Z32" s="192">
        <v>20</v>
      </c>
      <c r="AA32" s="161"/>
      <c r="AB32" s="161"/>
      <c r="AC32" s="161"/>
      <c r="AD32" s="193" t="s">
        <v>225</v>
      </c>
      <c r="AE32" s="162" t="s">
        <v>82</v>
      </c>
      <c r="AF32" s="162" t="s">
        <v>82</v>
      </c>
      <c r="AG32" s="194" t="s">
        <v>226</v>
      </c>
    </row>
    <row r="33" spans="1:110" s="52" customFormat="1" ht="21.75" customHeight="1" x14ac:dyDescent="0.25">
      <c r="A33" s="161" t="s">
        <v>233</v>
      </c>
      <c r="B33" s="197" t="s">
        <v>803</v>
      </c>
      <c r="C33" s="162"/>
      <c r="D33" s="189" t="s">
        <v>234</v>
      </c>
      <c r="E33" s="169"/>
      <c r="F33" s="162"/>
      <c r="G33" s="162">
        <v>613</v>
      </c>
      <c r="H33" s="162">
        <v>613</v>
      </c>
      <c r="I33" s="164"/>
      <c r="J33" s="164">
        <v>97.8</v>
      </c>
      <c r="K33" s="164"/>
      <c r="L33" s="164"/>
      <c r="M33" s="190"/>
      <c r="N33" s="191"/>
      <c r="O33" s="162"/>
      <c r="P33" s="164"/>
      <c r="Q33" s="164">
        <v>8150</v>
      </c>
      <c r="R33" s="162">
        <v>100</v>
      </c>
      <c r="S33" s="192">
        <v>3.5</v>
      </c>
      <c r="T33" s="164">
        <v>-5</v>
      </c>
      <c r="U33" s="192">
        <f t="shared" si="1"/>
        <v>-1.5</v>
      </c>
      <c r="V33" s="162"/>
      <c r="W33" s="192"/>
      <c r="X33" s="162"/>
      <c r="Y33" s="192"/>
      <c r="Z33" s="192"/>
      <c r="AA33" s="161"/>
      <c r="AB33" s="161"/>
      <c r="AC33" s="161"/>
      <c r="AD33" s="193"/>
      <c r="AE33" s="162" t="s">
        <v>235</v>
      </c>
      <c r="AF33" s="162" t="s">
        <v>60</v>
      </c>
      <c r="AG33" s="194"/>
    </row>
    <row r="34" spans="1:110" s="52" customFormat="1" ht="21.75" customHeight="1" x14ac:dyDescent="0.25">
      <c r="A34" s="161" t="s">
        <v>233</v>
      </c>
      <c r="B34" s="197" t="s">
        <v>803</v>
      </c>
      <c r="C34" s="162"/>
      <c r="D34" s="189" t="s">
        <v>234</v>
      </c>
      <c r="E34" s="169"/>
      <c r="F34" s="162"/>
      <c r="G34" s="162">
        <v>613</v>
      </c>
      <c r="H34" s="162">
        <v>613</v>
      </c>
      <c r="I34" s="164"/>
      <c r="J34" s="164">
        <v>97.8</v>
      </c>
      <c r="K34" s="164"/>
      <c r="L34" s="164"/>
      <c r="M34" s="190"/>
      <c r="N34" s="191"/>
      <c r="O34" s="162"/>
      <c r="P34" s="164"/>
      <c r="Q34" s="164">
        <v>8250</v>
      </c>
      <c r="R34" s="162">
        <v>100</v>
      </c>
      <c r="S34" s="192">
        <v>3.5</v>
      </c>
      <c r="T34" s="164">
        <v>-5</v>
      </c>
      <c r="U34" s="192">
        <f t="shared" si="1"/>
        <v>-1.5</v>
      </c>
      <c r="V34" s="162"/>
      <c r="W34" s="192"/>
      <c r="X34" s="162"/>
      <c r="Y34" s="192"/>
      <c r="Z34" s="192"/>
      <c r="AA34" s="161"/>
      <c r="AB34" s="161"/>
      <c r="AC34" s="161"/>
      <c r="AD34" s="193"/>
      <c r="AE34" s="162" t="s">
        <v>235</v>
      </c>
      <c r="AF34" s="162" t="s">
        <v>60</v>
      </c>
      <c r="AG34" s="194"/>
    </row>
    <row r="35" spans="1:110" s="52" customFormat="1" ht="21.75" customHeight="1" x14ac:dyDescent="0.25">
      <c r="A35" s="161" t="s">
        <v>245</v>
      </c>
      <c r="B35" s="197" t="s">
        <v>803</v>
      </c>
      <c r="C35" s="162" t="s">
        <v>86</v>
      </c>
      <c r="D35" s="189">
        <v>37634</v>
      </c>
      <c r="E35" s="169"/>
      <c r="F35" s="162">
        <v>13</v>
      </c>
      <c r="G35" s="162">
        <v>598</v>
      </c>
      <c r="H35" s="162">
        <v>594</v>
      </c>
      <c r="I35" s="164"/>
      <c r="J35" s="164">
        <v>93.995599999999996</v>
      </c>
      <c r="K35" s="164"/>
      <c r="L35" s="164"/>
      <c r="M35" s="190"/>
      <c r="N35" s="191" t="s">
        <v>40</v>
      </c>
      <c r="O35" s="162"/>
      <c r="P35" s="164" t="s">
        <v>40</v>
      </c>
      <c r="Q35" s="164">
        <v>8100</v>
      </c>
      <c r="R35" s="162">
        <v>40</v>
      </c>
      <c r="S35" s="192">
        <v>10</v>
      </c>
      <c r="T35" s="164">
        <v>7</v>
      </c>
      <c r="U35" s="192">
        <f t="shared" si="1"/>
        <v>17</v>
      </c>
      <c r="V35" s="162" t="s">
        <v>53</v>
      </c>
      <c r="W35" s="192"/>
      <c r="X35" s="162" t="s">
        <v>54</v>
      </c>
      <c r="Y35" s="192" t="s">
        <v>65</v>
      </c>
      <c r="Z35" s="192">
        <v>20</v>
      </c>
      <c r="AA35" s="161"/>
      <c r="AB35" s="161"/>
      <c r="AC35" s="161"/>
      <c r="AD35" s="193" t="s">
        <v>246</v>
      </c>
      <c r="AE35" s="162" t="s">
        <v>82</v>
      </c>
      <c r="AF35" s="162" t="s">
        <v>83</v>
      </c>
      <c r="AG35" s="194" t="s">
        <v>226</v>
      </c>
    </row>
    <row r="36" spans="1:110" s="58" customFormat="1" ht="21.75" customHeight="1" x14ac:dyDescent="0.25">
      <c r="A36" s="175" t="s">
        <v>818</v>
      </c>
      <c r="B36" s="197" t="s">
        <v>803</v>
      </c>
      <c r="C36" s="176"/>
      <c r="D36" s="177">
        <v>32233</v>
      </c>
      <c r="E36" s="177"/>
      <c r="F36" s="179"/>
      <c r="G36" s="176">
        <v>916.8</v>
      </c>
      <c r="H36" s="176">
        <v>896.8</v>
      </c>
      <c r="I36" s="176"/>
      <c r="J36" s="176">
        <v>99</v>
      </c>
      <c r="K36" s="180"/>
      <c r="L36" s="180"/>
      <c r="M36" s="180"/>
      <c r="N36" s="182"/>
      <c r="O36" s="182"/>
      <c r="P36" s="183"/>
      <c r="Q36" s="179">
        <v>8250</v>
      </c>
      <c r="R36" s="179">
        <v>0.5</v>
      </c>
      <c r="S36" s="180">
        <v>-10</v>
      </c>
      <c r="T36" s="179">
        <v>0</v>
      </c>
      <c r="U36" s="179">
        <f>S128+T128</f>
        <v>0</v>
      </c>
      <c r="V36" s="179"/>
      <c r="W36" s="179"/>
      <c r="X36" s="179"/>
      <c r="Y36" s="176"/>
      <c r="Z36" s="176"/>
      <c r="AA36" s="183"/>
      <c r="AB36" s="183"/>
      <c r="AC36" s="184"/>
      <c r="AD36" s="188"/>
      <c r="AE36" s="176" t="s">
        <v>258</v>
      </c>
      <c r="AF36" s="179" t="s">
        <v>259</v>
      </c>
      <c r="AG36" s="176"/>
      <c r="AH36" s="59"/>
    </row>
    <row r="37" spans="1:110" s="52" customFormat="1" ht="21.75" customHeight="1" x14ac:dyDescent="0.25">
      <c r="A37" s="175" t="s">
        <v>818</v>
      </c>
      <c r="B37" s="197" t="s">
        <v>803</v>
      </c>
      <c r="C37" s="176"/>
      <c r="D37" s="177">
        <v>32233</v>
      </c>
      <c r="E37" s="177"/>
      <c r="F37" s="179"/>
      <c r="G37" s="176">
        <v>916.8</v>
      </c>
      <c r="H37" s="176">
        <v>896.8</v>
      </c>
      <c r="I37" s="176"/>
      <c r="J37" s="176">
        <v>99</v>
      </c>
      <c r="K37" s="180"/>
      <c r="L37" s="180"/>
      <c r="M37" s="180"/>
      <c r="N37" s="182"/>
      <c r="O37" s="182"/>
      <c r="P37" s="183"/>
      <c r="Q37" s="179">
        <v>8316</v>
      </c>
      <c r="R37" s="179">
        <v>20.8</v>
      </c>
      <c r="S37" s="180">
        <v>13</v>
      </c>
      <c r="T37" s="179">
        <v>0</v>
      </c>
      <c r="U37" s="179">
        <f>S129+T129</f>
        <v>0</v>
      </c>
      <c r="V37" s="179"/>
      <c r="W37" s="179"/>
      <c r="X37" s="179"/>
      <c r="Y37" s="176"/>
      <c r="Z37" s="176"/>
      <c r="AA37" s="183"/>
      <c r="AB37" s="183"/>
      <c r="AC37" s="184"/>
      <c r="AD37" s="188"/>
      <c r="AE37" s="176" t="s">
        <v>258</v>
      </c>
      <c r="AF37" s="179" t="s">
        <v>259</v>
      </c>
      <c r="AG37" s="176"/>
    </row>
    <row r="38" spans="1:110" s="52" customFormat="1" ht="21.75" customHeight="1" x14ac:dyDescent="0.25">
      <c r="A38" s="175" t="s">
        <v>819</v>
      </c>
      <c r="B38" s="197" t="s">
        <v>803</v>
      </c>
      <c r="C38" s="176"/>
      <c r="D38" s="177">
        <v>32233</v>
      </c>
      <c r="E38" s="177"/>
      <c r="F38" s="179"/>
      <c r="G38" s="176">
        <v>918.8</v>
      </c>
      <c r="H38" s="176">
        <v>890.6</v>
      </c>
      <c r="I38" s="176"/>
      <c r="J38" s="176">
        <v>98.6</v>
      </c>
      <c r="K38" s="180"/>
      <c r="L38" s="180"/>
      <c r="M38" s="180"/>
      <c r="N38" s="182"/>
      <c r="O38" s="182"/>
      <c r="P38" s="183"/>
      <c r="Q38" s="179">
        <v>8250</v>
      </c>
      <c r="R38" s="179">
        <v>0.5</v>
      </c>
      <c r="S38" s="180">
        <v>-10</v>
      </c>
      <c r="T38" s="179">
        <v>0</v>
      </c>
      <c r="U38" s="179">
        <f>S130+T130</f>
        <v>0</v>
      </c>
      <c r="V38" s="179"/>
      <c r="W38" s="179"/>
      <c r="X38" s="179"/>
      <c r="Y38" s="176"/>
      <c r="Z38" s="176"/>
      <c r="AA38" s="183"/>
      <c r="AB38" s="183"/>
      <c r="AC38" s="184"/>
      <c r="AD38" s="188"/>
      <c r="AE38" s="176" t="s">
        <v>258</v>
      </c>
      <c r="AF38" s="179" t="s">
        <v>259</v>
      </c>
      <c r="AG38" s="176"/>
    </row>
    <row r="39" spans="1:110" s="52" customFormat="1" ht="21.75" customHeight="1" x14ac:dyDescent="0.25">
      <c r="A39" s="175" t="s">
        <v>819</v>
      </c>
      <c r="B39" s="197" t="s">
        <v>803</v>
      </c>
      <c r="C39" s="176"/>
      <c r="D39" s="177">
        <v>32233</v>
      </c>
      <c r="E39" s="177"/>
      <c r="F39" s="179"/>
      <c r="G39" s="176">
        <v>918.8</v>
      </c>
      <c r="H39" s="176">
        <v>890.6</v>
      </c>
      <c r="I39" s="176"/>
      <c r="J39" s="176">
        <v>98.6</v>
      </c>
      <c r="K39" s="180"/>
      <c r="L39" s="180"/>
      <c r="M39" s="180"/>
      <c r="N39" s="182"/>
      <c r="O39" s="182"/>
      <c r="P39" s="183"/>
      <c r="Q39" s="179">
        <v>8316</v>
      </c>
      <c r="R39" s="179">
        <v>20.8</v>
      </c>
      <c r="S39" s="180">
        <v>13</v>
      </c>
      <c r="T39" s="179">
        <v>0</v>
      </c>
      <c r="U39" s="179">
        <f>S131+T131</f>
        <v>0</v>
      </c>
      <c r="V39" s="179"/>
      <c r="W39" s="179"/>
      <c r="X39" s="179"/>
      <c r="Y39" s="176"/>
      <c r="Z39" s="176"/>
      <c r="AA39" s="183"/>
      <c r="AB39" s="183"/>
      <c r="AC39" s="184"/>
      <c r="AD39" s="188"/>
      <c r="AE39" s="176" t="s">
        <v>258</v>
      </c>
      <c r="AF39" s="179" t="s">
        <v>259</v>
      </c>
      <c r="AG39" s="176"/>
    </row>
    <row r="40" spans="1:110" s="52" customFormat="1" ht="21.75" customHeight="1" x14ac:dyDescent="0.25">
      <c r="A40" s="271" t="s">
        <v>255</v>
      </c>
      <c r="B40" s="258" t="s">
        <v>984</v>
      </c>
      <c r="C40" s="133" t="s">
        <v>52</v>
      </c>
      <c r="D40" s="209">
        <v>35061</v>
      </c>
      <c r="E40" s="242">
        <v>2446</v>
      </c>
      <c r="F40" s="134" t="s">
        <v>40</v>
      </c>
      <c r="G40" s="133">
        <v>817</v>
      </c>
      <c r="H40" s="133">
        <v>817</v>
      </c>
      <c r="I40" s="240">
        <v>81.6387</v>
      </c>
      <c r="J40" s="240">
        <v>98.499099999999999</v>
      </c>
      <c r="K40" s="240">
        <v>113.35939999999999</v>
      </c>
      <c r="L40" s="240">
        <v>278.49250000000001</v>
      </c>
      <c r="M40" s="249">
        <v>5054.7022290000004</v>
      </c>
      <c r="N40" s="134" t="s">
        <v>40</v>
      </c>
      <c r="O40" s="134"/>
      <c r="P40" s="144"/>
      <c r="Q40" s="240">
        <v>8150</v>
      </c>
      <c r="R40" s="133">
        <v>100</v>
      </c>
      <c r="S40" s="134">
        <v>14.5</v>
      </c>
      <c r="T40" s="134">
        <v>7</v>
      </c>
      <c r="U40" s="134">
        <f t="shared" ref="U40:U45" si="2">S40+T40</f>
        <v>21.5</v>
      </c>
      <c r="V40" s="134" t="s">
        <v>53</v>
      </c>
      <c r="W40" s="134" t="s">
        <v>64</v>
      </c>
      <c r="X40" s="134" t="s">
        <v>54</v>
      </c>
      <c r="Y40" s="134" t="s">
        <v>65</v>
      </c>
      <c r="Z40" s="134">
        <v>42.5</v>
      </c>
      <c r="AA40" s="144"/>
      <c r="AB40" s="134">
        <v>12.5</v>
      </c>
      <c r="AC40" s="134" t="s">
        <v>256</v>
      </c>
      <c r="AD40" s="133" t="s">
        <v>257</v>
      </c>
      <c r="AE40" s="133" t="s">
        <v>258</v>
      </c>
      <c r="AF40" s="134" t="s">
        <v>259</v>
      </c>
      <c r="AG40" s="271" t="s">
        <v>983</v>
      </c>
    </row>
    <row r="41" spans="1:110" s="52" customFormat="1" ht="21.75" customHeight="1" x14ac:dyDescent="0.25">
      <c r="A41" s="271" t="s">
        <v>255</v>
      </c>
      <c r="B41" s="258" t="s">
        <v>984</v>
      </c>
      <c r="C41" s="133" t="s">
        <v>52</v>
      </c>
      <c r="D41" s="209">
        <v>35061</v>
      </c>
      <c r="E41" s="242">
        <v>2446</v>
      </c>
      <c r="F41" s="134"/>
      <c r="G41" s="133">
        <v>817</v>
      </c>
      <c r="H41" s="133">
        <v>817</v>
      </c>
      <c r="I41" s="240">
        <v>81.6387</v>
      </c>
      <c r="J41" s="240">
        <v>98.499099999999999</v>
      </c>
      <c r="K41" s="240">
        <v>113.35939999999999</v>
      </c>
      <c r="L41" s="240">
        <v>278.49250000000001</v>
      </c>
      <c r="M41" s="249">
        <v>5054.7022290000004</v>
      </c>
      <c r="N41" s="134"/>
      <c r="O41" s="134"/>
      <c r="P41" s="144"/>
      <c r="Q41" s="240">
        <v>8255</v>
      </c>
      <c r="R41" s="133" t="s">
        <v>260</v>
      </c>
      <c r="S41" s="134">
        <v>-18</v>
      </c>
      <c r="T41" s="134">
        <v>7</v>
      </c>
      <c r="U41" s="134">
        <f t="shared" si="2"/>
        <v>-11</v>
      </c>
      <c r="V41" s="134" t="s">
        <v>53</v>
      </c>
      <c r="W41" s="134" t="s">
        <v>64</v>
      </c>
      <c r="X41" s="134" t="s">
        <v>54</v>
      </c>
      <c r="Y41" s="134" t="s">
        <v>261</v>
      </c>
      <c r="Z41" s="134">
        <v>0</v>
      </c>
      <c r="AA41" s="144"/>
      <c r="AB41" s="134"/>
      <c r="AC41" s="134"/>
      <c r="AD41" s="133" t="s">
        <v>257</v>
      </c>
      <c r="AE41" s="133" t="s">
        <v>258</v>
      </c>
      <c r="AF41" s="134" t="s">
        <v>259</v>
      </c>
      <c r="AG41" s="271" t="s">
        <v>983</v>
      </c>
    </row>
    <row r="42" spans="1:110" s="52" customFormat="1" ht="21.75" customHeight="1" x14ac:dyDescent="0.25">
      <c r="A42" s="271" t="s">
        <v>255</v>
      </c>
      <c r="B42" s="258" t="s">
        <v>984</v>
      </c>
      <c r="C42" s="133" t="s">
        <v>52</v>
      </c>
      <c r="D42" s="209">
        <v>35061</v>
      </c>
      <c r="E42" s="242">
        <v>2446</v>
      </c>
      <c r="F42" s="134" t="s">
        <v>40</v>
      </c>
      <c r="G42" s="133">
        <v>817</v>
      </c>
      <c r="H42" s="133">
        <v>817</v>
      </c>
      <c r="I42" s="240">
        <v>81.6387</v>
      </c>
      <c r="J42" s="240">
        <v>98.499099999999999</v>
      </c>
      <c r="K42" s="240">
        <v>113.35939999999999</v>
      </c>
      <c r="L42" s="240">
        <v>278.49250000000001</v>
      </c>
      <c r="M42" s="249">
        <v>5054.7022290000004</v>
      </c>
      <c r="N42" s="134" t="s">
        <v>40</v>
      </c>
      <c r="O42" s="134"/>
      <c r="P42" s="144"/>
      <c r="Q42" s="240">
        <v>8350</v>
      </c>
      <c r="R42" s="133">
        <v>50</v>
      </c>
      <c r="S42" s="134">
        <v>14</v>
      </c>
      <c r="T42" s="134">
        <v>7</v>
      </c>
      <c r="U42" s="134">
        <f t="shared" si="2"/>
        <v>21</v>
      </c>
      <c r="V42" s="134" t="s">
        <v>53</v>
      </c>
      <c r="W42" s="134" t="s">
        <v>64</v>
      </c>
      <c r="X42" s="134" t="s">
        <v>54</v>
      </c>
      <c r="Y42" s="134" t="s">
        <v>65</v>
      </c>
      <c r="Z42" s="134">
        <v>21.25</v>
      </c>
      <c r="AA42" s="144"/>
      <c r="AB42" s="134">
        <v>12.5</v>
      </c>
      <c r="AC42" s="134" t="s">
        <v>256</v>
      </c>
      <c r="AD42" s="133" t="s">
        <v>257</v>
      </c>
      <c r="AE42" s="133" t="s">
        <v>258</v>
      </c>
      <c r="AF42" s="134" t="s">
        <v>259</v>
      </c>
      <c r="AG42" s="271" t="s">
        <v>983</v>
      </c>
    </row>
    <row r="43" spans="1:110" s="52" customFormat="1" ht="21.75" customHeight="1" x14ac:dyDescent="0.25">
      <c r="A43" s="271" t="s">
        <v>262</v>
      </c>
      <c r="B43" s="258" t="s">
        <v>984</v>
      </c>
      <c r="C43" s="133" t="s">
        <v>52</v>
      </c>
      <c r="D43" s="209">
        <v>35702</v>
      </c>
      <c r="E43" s="242"/>
      <c r="F43" s="134"/>
      <c r="G43" s="133">
        <v>817</v>
      </c>
      <c r="H43" s="133">
        <v>817</v>
      </c>
      <c r="I43" s="240">
        <v>295.9092</v>
      </c>
      <c r="J43" s="240">
        <v>98.4512</v>
      </c>
      <c r="K43" s="240">
        <v>126.71250000000001</v>
      </c>
      <c r="L43" s="240">
        <v>63.643599999999999</v>
      </c>
      <c r="M43" s="249">
        <v>5054.8020299999998</v>
      </c>
      <c r="N43" s="134" t="s">
        <v>40</v>
      </c>
      <c r="O43" s="134"/>
      <c r="P43" s="144"/>
      <c r="Q43" s="240">
        <v>8150</v>
      </c>
      <c r="R43" s="133">
        <v>100</v>
      </c>
      <c r="S43" s="134">
        <v>14.5</v>
      </c>
      <c r="T43" s="134">
        <v>7</v>
      </c>
      <c r="U43" s="134">
        <f t="shared" si="2"/>
        <v>21.5</v>
      </c>
      <c r="V43" s="134" t="s">
        <v>53</v>
      </c>
      <c r="W43" s="134" t="s">
        <v>64</v>
      </c>
      <c r="X43" s="134" t="s">
        <v>54</v>
      </c>
      <c r="Y43" s="134" t="s">
        <v>65</v>
      </c>
      <c r="Z43" s="134">
        <v>42.5</v>
      </c>
      <c r="AA43" s="144"/>
      <c r="AB43" s="134">
        <v>12.5</v>
      </c>
      <c r="AC43" s="134" t="s">
        <v>256</v>
      </c>
      <c r="AD43" s="133" t="s">
        <v>257</v>
      </c>
      <c r="AE43" s="133" t="s">
        <v>258</v>
      </c>
      <c r="AF43" s="134" t="s">
        <v>259</v>
      </c>
      <c r="AG43" s="271" t="s">
        <v>985</v>
      </c>
    </row>
    <row r="44" spans="1:110" s="58" customFormat="1" ht="21.75" customHeight="1" x14ac:dyDescent="0.25">
      <c r="A44" s="271" t="s">
        <v>262</v>
      </c>
      <c r="B44" s="258" t="s">
        <v>984</v>
      </c>
      <c r="C44" s="133" t="s">
        <v>52</v>
      </c>
      <c r="D44" s="209">
        <v>35702</v>
      </c>
      <c r="E44" s="242"/>
      <c r="F44" s="134"/>
      <c r="G44" s="133">
        <v>817</v>
      </c>
      <c r="H44" s="133">
        <v>817</v>
      </c>
      <c r="I44" s="240">
        <v>295.9092</v>
      </c>
      <c r="J44" s="240">
        <v>98.4512</v>
      </c>
      <c r="K44" s="240">
        <v>126.71250000000001</v>
      </c>
      <c r="L44" s="240">
        <v>63.643599999999999</v>
      </c>
      <c r="M44" s="249">
        <v>5054.8020299999998</v>
      </c>
      <c r="N44" s="134"/>
      <c r="O44" s="134"/>
      <c r="P44" s="144"/>
      <c r="Q44" s="240">
        <v>8255</v>
      </c>
      <c r="R44" s="133" t="s">
        <v>260</v>
      </c>
      <c r="S44" s="134">
        <v>-18</v>
      </c>
      <c r="T44" s="134">
        <v>7</v>
      </c>
      <c r="U44" s="134">
        <f t="shared" si="2"/>
        <v>-11</v>
      </c>
      <c r="V44" s="134" t="s">
        <v>53</v>
      </c>
      <c r="W44" s="134" t="s">
        <v>64</v>
      </c>
      <c r="X44" s="134" t="s">
        <v>54</v>
      </c>
      <c r="Y44" s="134" t="s">
        <v>261</v>
      </c>
      <c r="Z44" s="134">
        <v>0</v>
      </c>
      <c r="AA44" s="144"/>
      <c r="AB44" s="134"/>
      <c r="AC44" s="134"/>
      <c r="AD44" s="133" t="s">
        <v>257</v>
      </c>
      <c r="AE44" s="133" t="s">
        <v>258</v>
      </c>
      <c r="AF44" s="134" t="s">
        <v>259</v>
      </c>
      <c r="AG44" s="271" t="s">
        <v>985</v>
      </c>
    </row>
    <row r="45" spans="1:110" s="118" customFormat="1" ht="26.1" customHeight="1" x14ac:dyDescent="0.25">
      <c r="A45" s="140" t="s">
        <v>262</v>
      </c>
      <c r="B45" s="258" t="s">
        <v>984</v>
      </c>
      <c r="C45" s="133" t="s">
        <v>52</v>
      </c>
      <c r="D45" s="209">
        <v>35702</v>
      </c>
      <c r="E45" s="242"/>
      <c r="F45" s="143"/>
      <c r="G45" s="146">
        <v>817</v>
      </c>
      <c r="H45" s="133">
        <v>817</v>
      </c>
      <c r="I45" s="240">
        <v>295.9092</v>
      </c>
      <c r="J45" s="240">
        <v>98.4512</v>
      </c>
      <c r="K45" s="240">
        <v>126.71250000000001</v>
      </c>
      <c r="L45" s="240">
        <v>63.643599999999999</v>
      </c>
      <c r="M45" s="249">
        <v>5054.8020299999998</v>
      </c>
      <c r="N45" s="134" t="s">
        <v>40</v>
      </c>
      <c r="O45" s="134"/>
      <c r="P45" s="147"/>
      <c r="Q45" s="155">
        <v>8350</v>
      </c>
      <c r="R45" s="133">
        <v>50</v>
      </c>
      <c r="S45" s="134">
        <v>14</v>
      </c>
      <c r="T45" s="134">
        <v>7</v>
      </c>
      <c r="U45" s="134">
        <f t="shared" si="2"/>
        <v>21</v>
      </c>
      <c r="V45" s="134" t="s">
        <v>53</v>
      </c>
      <c r="W45" s="134" t="s">
        <v>64</v>
      </c>
      <c r="X45" s="134" t="s">
        <v>54</v>
      </c>
      <c r="Y45" s="134" t="s">
        <v>65</v>
      </c>
      <c r="Z45" s="134">
        <v>21.25</v>
      </c>
      <c r="AA45" s="144"/>
      <c r="AB45" s="134">
        <v>12.5</v>
      </c>
      <c r="AC45" s="141" t="s">
        <v>256</v>
      </c>
      <c r="AD45" s="154" t="s">
        <v>257</v>
      </c>
      <c r="AE45" s="146" t="s">
        <v>258</v>
      </c>
      <c r="AF45" s="134" t="s">
        <v>259</v>
      </c>
      <c r="AG45" s="159" t="s">
        <v>985</v>
      </c>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row>
    <row r="46" spans="1:110" s="119" customFormat="1" ht="26.1" customHeight="1" x14ac:dyDescent="0.25">
      <c r="A46" s="140" t="s">
        <v>263</v>
      </c>
      <c r="B46" s="258" t="s">
        <v>984</v>
      </c>
      <c r="C46" s="133"/>
      <c r="D46" s="209">
        <v>34578</v>
      </c>
      <c r="E46" s="242"/>
      <c r="F46" s="143"/>
      <c r="G46" s="146">
        <v>817</v>
      </c>
      <c r="H46" s="133">
        <v>815</v>
      </c>
      <c r="I46" s="240">
        <v>97.4923</v>
      </c>
      <c r="J46" s="240">
        <v>98.366100000000003</v>
      </c>
      <c r="K46" s="240">
        <v>86.926199999999994</v>
      </c>
      <c r="L46" s="240">
        <v>262.63819999999998</v>
      </c>
      <c r="M46" s="249">
        <v>5054.6337919999996</v>
      </c>
      <c r="N46" s="134"/>
      <c r="O46" s="134"/>
      <c r="P46" s="147"/>
      <c r="Q46" s="155"/>
      <c r="R46" s="133"/>
      <c r="S46" s="134"/>
      <c r="T46" s="133"/>
      <c r="U46" s="134"/>
      <c r="V46" s="134"/>
      <c r="W46" s="134"/>
      <c r="X46" s="134"/>
      <c r="Y46" s="134"/>
      <c r="Z46" s="134"/>
      <c r="AA46" s="144"/>
      <c r="AB46" s="134"/>
      <c r="AC46" s="141"/>
      <c r="AD46" s="154"/>
      <c r="AE46" s="146" t="s">
        <v>258</v>
      </c>
      <c r="AF46" s="134" t="s">
        <v>259</v>
      </c>
      <c r="AG46" s="159" t="s">
        <v>986</v>
      </c>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row>
    <row r="47" spans="1:110" s="118" customFormat="1" ht="26.1" customHeight="1" x14ac:dyDescent="0.25">
      <c r="A47" s="140" t="s">
        <v>991</v>
      </c>
      <c r="B47" s="258" t="s">
        <v>984</v>
      </c>
      <c r="C47" s="133" t="s">
        <v>52</v>
      </c>
      <c r="D47" s="209">
        <v>36306</v>
      </c>
      <c r="E47" s="242">
        <v>2516</v>
      </c>
      <c r="F47" s="143" t="s">
        <v>40</v>
      </c>
      <c r="G47" s="146">
        <v>728</v>
      </c>
      <c r="H47" s="133">
        <v>711</v>
      </c>
      <c r="I47" s="240">
        <v>75.060199999999995</v>
      </c>
      <c r="J47" s="240">
        <v>98.282200000000003</v>
      </c>
      <c r="K47" s="240">
        <v>152.41480000000001</v>
      </c>
      <c r="L47" s="240">
        <v>285.0727</v>
      </c>
      <c r="M47" s="249">
        <v>5054.172536</v>
      </c>
      <c r="N47" s="134" t="s">
        <v>40</v>
      </c>
      <c r="O47" s="134"/>
      <c r="P47" s="147"/>
      <c r="Q47" s="155">
        <v>8350</v>
      </c>
      <c r="R47" s="133">
        <v>25</v>
      </c>
      <c r="S47" s="134">
        <v>10</v>
      </c>
      <c r="T47" s="134">
        <v>7</v>
      </c>
      <c r="U47" s="134">
        <f>S47+T47</f>
        <v>17</v>
      </c>
      <c r="V47" s="134" t="s">
        <v>53</v>
      </c>
      <c r="W47" s="134" t="s">
        <v>64</v>
      </c>
      <c r="X47" s="134" t="s">
        <v>54</v>
      </c>
      <c r="Y47" s="134" t="s">
        <v>65</v>
      </c>
      <c r="Z47" s="134">
        <v>20.8</v>
      </c>
      <c r="AA47" s="144"/>
      <c r="AB47" s="134">
        <v>12.5</v>
      </c>
      <c r="AC47" s="141" t="s">
        <v>256</v>
      </c>
      <c r="AD47" s="154" t="s">
        <v>332</v>
      </c>
      <c r="AE47" s="146" t="s">
        <v>258</v>
      </c>
      <c r="AF47" s="134" t="s">
        <v>259</v>
      </c>
      <c r="AG47" s="159" t="s">
        <v>992</v>
      </c>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row>
    <row r="48" spans="1:110" s="118" customFormat="1" ht="26.1" customHeight="1" x14ac:dyDescent="0.25">
      <c r="A48" s="322" t="s">
        <v>820</v>
      </c>
      <c r="B48" s="197" t="s">
        <v>803</v>
      </c>
      <c r="C48" s="176" t="s">
        <v>52</v>
      </c>
      <c r="D48" s="177">
        <v>33645</v>
      </c>
      <c r="E48" s="178"/>
      <c r="F48" s="592">
        <v>2</v>
      </c>
      <c r="G48" s="321">
        <v>579</v>
      </c>
      <c r="H48" s="176">
        <v>541</v>
      </c>
      <c r="I48" s="176">
        <v>103.2</v>
      </c>
      <c r="J48" s="176">
        <v>97.7</v>
      </c>
      <c r="K48" s="179">
        <v>352.58</v>
      </c>
      <c r="L48" s="179">
        <v>179.03</v>
      </c>
      <c r="M48" s="181">
        <v>98274.125</v>
      </c>
      <c r="N48" s="182">
        <v>0.4375</v>
      </c>
      <c r="O48" s="179"/>
      <c r="P48" s="595"/>
      <c r="Q48" s="597">
        <v>8150</v>
      </c>
      <c r="R48" s="176">
        <v>53</v>
      </c>
      <c r="S48" s="180">
        <v>11</v>
      </c>
      <c r="T48" s="176">
        <v>8</v>
      </c>
      <c r="U48" s="176">
        <v>17</v>
      </c>
      <c r="V48" s="179" t="s">
        <v>53</v>
      </c>
      <c r="W48" s="179" t="s">
        <v>64</v>
      </c>
      <c r="X48" s="179" t="s">
        <v>54</v>
      </c>
      <c r="Y48" s="179" t="s">
        <v>65</v>
      </c>
      <c r="Z48" s="179" t="s">
        <v>807</v>
      </c>
      <c r="AA48" s="183"/>
      <c r="AB48" s="183"/>
      <c r="AC48" s="599"/>
      <c r="AD48" s="601" t="s">
        <v>808</v>
      </c>
      <c r="AE48" s="597" t="s">
        <v>66</v>
      </c>
      <c r="AF48" s="179" t="s">
        <v>66</v>
      </c>
      <c r="AG48" s="325"/>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row>
    <row r="49" spans="1:110" s="118" customFormat="1" ht="26.1" customHeight="1" x14ac:dyDescent="0.25">
      <c r="A49" s="322" t="s">
        <v>820</v>
      </c>
      <c r="B49" s="197" t="s">
        <v>803</v>
      </c>
      <c r="C49" s="176" t="s">
        <v>52</v>
      </c>
      <c r="D49" s="177">
        <v>33645</v>
      </c>
      <c r="E49" s="178"/>
      <c r="F49" s="592">
        <v>2</v>
      </c>
      <c r="G49" s="321">
        <v>579</v>
      </c>
      <c r="H49" s="176">
        <v>541</v>
      </c>
      <c r="I49" s="176">
        <v>103.2</v>
      </c>
      <c r="J49" s="176">
        <v>97.7</v>
      </c>
      <c r="K49" s="179">
        <v>352.58</v>
      </c>
      <c r="L49" s="179">
        <v>179.03</v>
      </c>
      <c r="M49" s="181">
        <v>98274.125</v>
      </c>
      <c r="N49" s="182">
        <v>0.4375</v>
      </c>
      <c r="O49" s="179"/>
      <c r="P49" s="595"/>
      <c r="Q49" s="597">
        <v>8350</v>
      </c>
      <c r="R49" s="176">
        <v>53</v>
      </c>
      <c r="S49" s="180">
        <v>11</v>
      </c>
      <c r="T49" s="176">
        <v>8</v>
      </c>
      <c r="U49" s="176">
        <v>17</v>
      </c>
      <c r="V49" s="179" t="s">
        <v>53</v>
      </c>
      <c r="W49" s="179" t="s">
        <v>64</v>
      </c>
      <c r="X49" s="179" t="s">
        <v>54</v>
      </c>
      <c r="Y49" s="179" t="s">
        <v>65</v>
      </c>
      <c r="Z49" s="179" t="s">
        <v>807</v>
      </c>
      <c r="AA49" s="183"/>
      <c r="AB49" s="183"/>
      <c r="AC49" s="599"/>
      <c r="AD49" s="601" t="s">
        <v>808</v>
      </c>
      <c r="AE49" s="597" t="s">
        <v>66</v>
      </c>
      <c r="AF49" s="179" t="s">
        <v>66</v>
      </c>
      <c r="AG49" s="605" t="s">
        <v>40</v>
      </c>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row>
    <row r="50" spans="1:110" s="120" customFormat="1" ht="26.1" customHeight="1" x14ac:dyDescent="0.25">
      <c r="A50" s="140" t="s">
        <v>279</v>
      </c>
      <c r="B50" s="258" t="s">
        <v>984</v>
      </c>
      <c r="C50" s="133" t="s">
        <v>86</v>
      </c>
      <c r="D50" s="209">
        <v>33827</v>
      </c>
      <c r="E50" s="242"/>
      <c r="F50" s="143">
        <v>5</v>
      </c>
      <c r="G50" s="146">
        <v>1300</v>
      </c>
      <c r="H50" s="133">
        <v>1300</v>
      </c>
      <c r="I50" s="240">
        <v>51.25</v>
      </c>
      <c r="J50" s="240">
        <v>66.08</v>
      </c>
      <c r="K50" s="240">
        <v>288.98</v>
      </c>
      <c r="L50" s="240">
        <v>70.94</v>
      </c>
      <c r="M50" s="249"/>
      <c r="N50" s="134" t="s">
        <v>40</v>
      </c>
      <c r="O50" s="134"/>
      <c r="P50" s="147"/>
      <c r="Q50" s="155"/>
      <c r="R50" s="133"/>
      <c r="S50" s="134"/>
      <c r="T50" s="133"/>
      <c r="U50" s="134"/>
      <c r="V50" s="134" t="s">
        <v>40</v>
      </c>
      <c r="W50" s="134"/>
      <c r="X50" s="134" t="s">
        <v>80</v>
      </c>
      <c r="Y50" s="134" t="s">
        <v>40</v>
      </c>
      <c r="Z50" s="134" t="s">
        <v>40</v>
      </c>
      <c r="AA50" s="144"/>
      <c r="AB50" s="134"/>
      <c r="AC50" s="141"/>
      <c r="AD50" s="259" t="s">
        <v>273</v>
      </c>
      <c r="AE50" s="146" t="s">
        <v>274</v>
      </c>
      <c r="AF50" s="134" t="s">
        <v>275</v>
      </c>
      <c r="AG50" s="159" t="s">
        <v>1074</v>
      </c>
    </row>
    <row r="51" spans="1:110" s="118" customFormat="1" ht="26.1" customHeight="1" x14ac:dyDescent="0.25">
      <c r="A51" s="140" t="s">
        <v>280</v>
      </c>
      <c r="B51" s="258" t="s">
        <v>984</v>
      </c>
      <c r="C51" s="133" t="s">
        <v>52</v>
      </c>
      <c r="D51" s="209">
        <v>34238</v>
      </c>
      <c r="E51" s="242"/>
      <c r="F51" s="143">
        <v>5</v>
      </c>
      <c r="G51" s="146">
        <v>800</v>
      </c>
      <c r="H51" s="133">
        <v>800</v>
      </c>
      <c r="I51" s="240">
        <v>82.2</v>
      </c>
      <c r="J51" s="240">
        <v>98.4</v>
      </c>
      <c r="K51" s="240">
        <v>2.6</v>
      </c>
      <c r="L51" s="240">
        <v>357.4</v>
      </c>
      <c r="M51" s="249"/>
      <c r="N51" s="134"/>
      <c r="O51" s="134"/>
      <c r="P51" s="147"/>
      <c r="Q51" s="155"/>
      <c r="R51" s="133"/>
      <c r="S51" s="134"/>
      <c r="T51" s="133"/>
      <c r="U51" s="134"/>
      <c r="V51" s="134"/>
      <c r="W51" s="134"/>
      <c r="X51" s="134" t="s">
        <v>80</v>
      </c>
      <c r="Y51" s="134"/>
      <c r="Z51" s="134"/>
      <c r="AA51" s="144"/>
      <c r="AB51" s="134"/>
      <c r="AC51" s="141"/>
      <c r="AD51" s="259" t="s">
        <v>273</v>
      </c>
      <c r="AE51" s="146" t="s">
        <v>274</v>
      </c>
      <c r="AF51" s="134" t="s">
        <v>275</v>
      </c>
      <c r="AG51" s="159" t="s">
        <v>1074</v>
      </c>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row>
    <row r="52" spans="1:110" s="118" customFormat="1" ht="26.1" customHeight="1" x14ac:dyDescent="0.25">
      <c r="A52" s="140" t="s">
        <v>282</v>
      </c>
      <c r="B52" s="258" t="s">
        <v>984</v>
      </c>
      <c r="C52" s="133"/>
      <c r="D52" s="244" t="s">
        <v>1008</v>
      </c>
      <c r="E52" s="242">
        <v>2655</v>
      </c>
      <c r="F52" s="143" t="s">
        <v>40</v>
      </c>
      <c r="G52" s="146">
        <v>675</v>
      </c>
      <c r="H52" s="133">
        <v>667</v>
      </c>
      <c r="I52" s="240">
        <v>152.5668</v>
      </c>
      <c r="J52" s="240">
        <v>98.032499999999999</v>
      </c>
      <c r="K52" s="240">
        <v>314.48739999999998</v>
      </c>
      <c r="L52" s="240">
        <v>207.5977</v>
      </c>
      <c r="M52" s="249">
        <v>5054.7131179999997</v>
      </c>
      <c r="N52" s="134" t="s">
        <v>40</v>
      </c>
      <c r="O52" s="134"/>
      <c r="P52" s="147"/>
      <c r="Q52" s="155">
        <v>8300</v>
      </c>
      <c r="R52" s="133">
        <v>45</v>
      </c>
      <c r="S52" s="134">
        <v>2.8</v>
      </c>
      <c r="T52" s="133">
        <v>0</v>
      </c>
      <c r="U52" s="134">
        <f>S52+T52</f>
        <v>2.8</v>
      </c>
      <c r="V52" s="134" t="s">
        <v>40</v>
      </c>
      <c r="W52" s="134"/>
      <c r="X52" s="134" t="s">
        <v>40</v>
      </c>
      <c r="Y52" s="134" t="s">
        <v>40</v>
      </c>
      <c r="Z52" s="134" t="s">
        <v>40</v>
      </c>
      <c r="AA52" s="144"/>
      <c r="AB52" s="134"/>
      <c r="AC52" s="141"/>
      <c r="AD52" s="154" t="s">
        <v>283</v>
      </c>
      <c r="AE52" s="146" t="s">
        <v>274</v>
      </c>
      <c r="AF52" s="134" t="s">
        <v>284</v>
      </c>
      <c r="AG52" s="159" t="s">
        <v>1009</v>
      </c>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row>
    <row r="53" spans="1:110" s="118" customFormat="1" ht="26.1" customHeight="1" x14ac:dyDescent="0.25">
      <c r="A53" s="322" t="s">
        <v>821</v>
      </c>
      <c r="B53" s="197" t="s">
        <v>803</v>
      </c>
      <c r="C53" s="176"/>
      <c r="D53" s="177">
        <v>30148</v>
      </c>
      <c r="E53" s="178"/>
      <c r="F53" s="592"/>
      <c r="G53" s="321">
        <v>576</v>
      </c>
      <c r="H53" s="176">
        <v>564</v>
      </c>
      <c r="I53" s="176"/>
      <c r="J53" s="176">
        <v>98.2</v>
      </c>
      <c r="K53" s="179"/>
      <c r="L53" s="179"/>
      <c r="M53" s="179"/>
      <c r="N53" s="179"/>
      <c r="O53" s="179"/>
      <c r="P53" s="595"/>
      <c r="Q53" s="324">
        <v>8212.5</v>
      </c>
      <c r="R53" s="176">
        <v>170</v>
      </c>
      <c r="S53" s="180">
        <v>13</v>
      </c>
      <c r="T53" s="176">
        <v>8.1999999999999993</v>
      </c>
      <c r="U53" s="176"/>
      <c r="V53" s="179"/>
      <c r="W53" s="179"/>
      <c r="X53" s="179"/>
      <c r="Y53" s="179"/>
      <c r="Z53" s="179"/>
      <c r="AA53" s="183"/>
      <c r="AB53" s="183"/>
      <c r="AC53" s="599"/>
      <c r="AD53" s="326"/>
      <c r="AE53" s="603"/>
      <c r="AF53" s="179" t="s">
        <v>822</v>
      </c>
      <c r="AG53" s="325" t="s">
        <v>823</v>
      </c>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row>
    <row r="54" spans="1:110" s="112" customFormat="1" ht="26.1" customHeight="1" x14ac:dyDescent="0.25">
      <c r="A54" s="140" t="s">
        <v>291</v>
      </c>
      <c r="B54" s="258" t="s">
        <v>984</v>
      </c>
      <c r="C54" s="133" t="s">
        <v>52</v>
      </c>
      <c r="D54" s="209">
        <v>30742</v>
      </c>
      <c r="E54" s="242"/>
      <c r="F54" s="254">
        <v>26</v>
      </c>
      <c r="G54" s="146">
        <v>704</v>
      </c>
      <c r="H54" s="133">
        <v>700</v>
      </c>
      <c r="I54" s="240">
        <v>312.01830000000001</v>
      </c>
      <c r="J54" s="240">
        <v>98.233099999999993</v>
      </c>
      <c r="K54" s="240">
        <v>123.449</v>
      </c>
      <c r="L54" s="240">
        <v>48.068199999999997</v>
      </c>
      <c r="M54" s="249">
        <v>5054.7370730000002</v>
      </c>
      <c r="N54" s="134"/>
      <c r="O54" s="134"/>
      <c r="P54" s="147"/>
      <c r="Q54" s="155"/>
      <c r="R54" s="133"/>
      <c r="S54" s="134"/>
      <c r="T54" s="133"/>
      <c r="U54" s="134" t="s">
        <v>40</v>
      </c>
      <c r="V54" s="134"/>
      <c r="W54" s="134"/>
      <c r="X54" s="134"/>
      <c r="Y54" s="134"/>
      <c r="Z54" s="134"/>
      <c r="AA54" s="144"/>
      <c r="AB54" s="134"/>
      <c r="AC54" s="141"/>
      <c r="AD54" s="154"/>
      <c r="AE54" s="146" t="s">
        <v>82</v>
      </c>
      <c r="AF54" s="134" t="s">
        <v>292</v>
      </c>
      <c r="AG54" s="159" t="s">
        <v>1054</v>
      </c>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row>
    <row r="55" spans="1:110" s="118" customFormat="1" ht="26.1" customHeight="1" x14ac:dyDescent="0.25">
      <c r="A55" s="140" t="s">
        <v>1099</v>
      </c>
      <c r="B55" s="258" t="s">
        <v>984</v>
      </c>
      <c r="C55" s="133" t="s">
        <v>126</v>
      </c>
      <c r="D55" s="244">
        <v>39189</v>
      </c>
      <c r="E55" s="242">
        <v>2603</v>
      </c>
      <c r="F55" s="254"/>
      <c r="G55" s="146">
        <v>668</v>
      </c>
      <c r="H55" s="133">
        <v>668</v>
      </c>
      <c r="I55" s="133"/>
      <c r="J55" s="133">
        <v>98</v>
      </c>
      <c r="K55" s="144"/>
      <c r="L55" s="240"/>
      <c r="M55" s="240"/>
      <c r="N55" s="145"/>
      <c r="O55" s="145"/>
      <c r="P55" s="241"/>
      <c r="Q55" s="155">
        <v>8212.5</v>
      </c>
      <c r="R55" s="133">
        <v>160</v>
      </c>
      <c r="S55" s="134">
        <v>5.4</v>
      </c>
      <c r="T55" s="133">
        <v>6</v>
      </c>
      <c r="U55" s="134">
        <f>S55+T55</f>
        <v>11.4</v>
      </c>
      <c r="V55" s="134"/>
      <c r="W55" s="134"/>
      <c r="X55" s="133"/>
      <c r="Y55" s="133"/>
      <c r="Z55" s="133"/>
      <c r="AA55" s="144"/>
      <c r="AB55" s="144"/>
      <c r="AC55" s="147"/>
      <c r="AD55" s="154"/>
      <c r="AE55" s="146" t="s">
        <v>321</v>
      </c>
      <c r="AF55" s="133" t="s">
        <v>60</v>
      </c>
      <c r="AG55" s="159" t="s">
        <v>1100</v>
      </c>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row>
    <row r="56" spans="1:110" s="121" customFormat="1" ht="26.1" customHeight="1" x14ac:dyDescent="0.25">
      <c r="A56" s="322" t="s">
        <v>824</v>
      </c>
      <c r="B56" s="197" t="s">
        <v>803</v>
      </c>
      <c r="C56" s="176" t="s">
        <v>52</v>
      </c>
      <c r="D56" s="177">
        <v>31827</v>
      </c>
      <c r="E56" s="178"/>
      <c r="F56" s="592">
        <v>2</v>
      </c>
      <c r="G56" s="321">
        <v>917</v>
      </c>
      <c r="H56" s="176">
        <v>900</v>
      </c>
      <c r="I56" s="176">
        <v>54.59</v>
      </c>
      <c r="J56" s="176">
        <v>98.98</v>
      </c>
      <c r="K56" s="179">
        <v>249.77</v>
      </c>
      <c r="L56" s="179">
        <v>80.17</v>
      </c>
      <c r="M56" s="181">
        <v>95187.625</v>
      </c>
      <c r="N56" s="198" t="s">
        <v>825</v>
      </c>
      <c r="O56" s="179"/>
      <c r="P56" s="595"/>
      <c r="Q56" s="597">
        <v>8150</v>
      </c>
      <c r="R56" s="176">
        <v>12</v>
      </c>
      <c r="S56" s="180">
        <v>7</v>
      </c>
      <c r="T56" s="176">
        <v>3</v>
      </c>
      <c r="U56" s="176">
        <v>8</v>
      </c>
      <c r="V56" s="179" t="s">
        <v>53</v>
      </c>
      <c r="W56" s="179" t="s">
        <v>64</v>
      </c>
      <c r="X56" s="179" t="s">
        <v>54</v>
      </c>
      <c r="Y56" s="179" t="s">
        <v>826</v>
      </c>
      <c r="Z56" s="179"/>
      <c r="AA56" s="183"/>
      <c r="AB56" s="183"/>
      <c r="AC56" s="599"/>
      <c r="AD56" s="601" t="s">
        <v>827</v>
      </c>
      <c r="AE56" s="597" t="s">
        <v>66</v>
      </c>
      <c r="AF56" s="179" t="s">
        <v>66</v>
      </c>
      <c r="AG56" s="325"/>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row>
    <row r="57" spans="1:110" s="112" customFormat="1" ht="26.1" customHeight="1" x14ac:dyDescent="0.25">
      <c r="A57" s="322" t="s">
        <v>824</v>
      </c>
      <c r="B57" s="197" t="s">
        <v>803</v>
      </c>
      <c r="C57" s="176" t="s">
        <v>52</v>
      </c>
      <c r="D57" s="177">
        <v>31827</v>
      </c>
      <c r="E57" s="178"/>
      <c r="F57" s="592">
        <v>2</v>
      </c>
      <c r="G57" s="321">
        <v>917</v>
      </c>
      <c r="H57" s="176">
        <v>900</v>
      </c>
      <c r="I57" s="176">
        <v>54.59</v>
      </c>
      <c r="J57" s="176">
        <v>98.98</v>
      </c>
      <c r="K57" s="179">
        <v>249.77</v>
      </c>
      <c r="L57" s="179">
        <v>80.17</v>
      </c>
      <c r="M57" s="181">
        <v>95187.625</v>
      </c>
      <c r="N57" s="198" t="s">
        <v>825</v>
      </c>
      <c r="O57" s="179"/>
      <c r="P57" s="595"/>
      <c r="Q57" s="597">
        <v>8350</v>
      </c>
      <c r="R57" s="176">
        <v>12</v>
      </c>
      <c r="S57" s="180">
        <v>7</v>
      </c>
      <c r="T57" s="176">
        <v>3</v>
      </c>
      <c r="U57" s="176">
        <v>8</v>
      </c>
      <c r="V57" s="179" t="s">
        <v>53</v>
      </c>
      <c r="W57" s="179" t="s">
        <v>64</v>
      </c>
      <c r="X57" s="179" t="s">
        <v>54</v>
      </c>
      <c r="Y57" s="179" t="s">
        <v>826</v>
      </c>
      <c r="Z57" s="179"/>
      <c r="AA57" s="183"/>
      <c r="AB57" s="183"/>
      <c r="AC57" s="599"/>
      <c r="AD57" s="601" t="s">
        <v>827</v>
      </c>
      <c r="AE57" s="597" t="s">
        <v>66</v>
      </c>
      <c r="AF57" s="179" t="s">
        <v>66</v>
      </c>
      <c r="AG57" s="325"/>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row>
    <row r="58" spans="1:110" s="112" customFormat="1" ht="26.1" customHeight="1" x14ac:dyDescent="0.25">
      <c r="A58" s="322" t="s">
        <v>828</v>
      </c>
      <c r="B58" s="197" t="s">
        <v>803</v>
      </c>
      <c r="C58" s="176" t="s">
        <v>52</v>
      </c>
      <c r="D58" s="177">
        <v>32911</v>
      </c>
      <c r="E58" s="178"/>
      <c r="F58" s="592">
        <v>2</v>
      </c>
      <c r="G58" s="321">
        <v>915</v>
      </c>
      <c r="H58" s="176">
        <v>899</v>
      </c>
      <c r="I58" s="176">
        <v>41.88</v>
      </c>
      <c r="J58" s="176">
        <v>99.13</v>
      </c>
      <c r="K58" s="179">
        <v>70.55</v>
      </c>
      <c r="L58" s="179">
        <v>87.99</v>
      </c>
      <c r="M58" s="181">
        <v>96001.625</v>
      </c>
      <c r="N58" s="198" t="s">
        <v>825</v>
      </c>
      <c r="O58" s="179"/>
      <c r="P58" s="595"/>
      <c r="Q58" s="597">
        <v>8150</v>
      </c>
      <c r="R58" s="176">
        <v>12</v>
      </c>
      <c r="S58" s="180">
        <v>7</v>
      </c>
      <c r="T58" s="176">
        <v>3</v>
      </c>
      <c r="U58" s="176">
        <v>8</v>
      </c>
      <c r="V58" s="179" t="s">
        <v>53</v>
      </c>
      <c r="W58" s="179" t="s">
        <v>64</v>
      </c>
      <c r="X58" s="179" t="s">
        <v>54</v>
      </c>
      <c r="Y58" s="179" t="s">
        <v>826</v>
      </c>
      <c r="Z58" s="179"/>
      <c r="AA58" s="183"/>
      <c r="AB58" s="183"/>
      <c r="AC58" s="599"/>
      <c r="AD58" s="601" t="s">
        <v>827</v>
      </c>
      <c r="AE58" s="597" t="s">
        <v>66</v>
      </c>
      <c r="AF58" s="179" t="s">
        <v>66</v>
      </c>
      <c r="AG58" s="325"/>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row>
    <row r="59" spans="1:110" s="118" customFormat="1" ht="26.1" customHeight="1" x14ac:dyDescent="0.25">
      <c r="A59" s="322" t="s">
        <v>828</v>
      </c>
      <c r="B59" s="197" t="s">
        <v>803</v>
      </c>
      <c r="C59" s="176" t="s">
        <v>52</v>
      </c>
      <c r="D59" s="177">
        <v>32911</v>
      </c>
      <c r="E59" s="178"/>
      <c r="F59" s="592">
        <v>2</v>
      </c>
      <c r="G59" s="321">
        <v>915</v>
      </c>
      <c r="H59" s="176">
        <v>899</v>
      </c>
      <c r="I59" s="176">
        <v>41.88</v>
      </c>
      <c r="J59" s="176">
        <v>99.13</v>
      </c>
      <c r="K59" s="179">
        <v>70.55</v>
      </c>
      <c r="L59" s="179">
        <v>87.99</v>
      </c>
      <c r="M59" s="181">
        <v>96001.625</v>
      </c>
      <c r="N59" s="198" t="s">
        <v>825</v>
      </c>
      <c r="O59" s="179"/>
      <c r="P59" s="595"/>
      <c r="Q59" s="597">
        <v>8350</v>
      </c>
      <c r="R59" s="176">
        <v>12</v>
      </c>
      <c r="S59" s="180">
        <v>7</v>
      </c>
      <c r="T59" s="176">
        <v>3</v>
      </c>
      <c r="U59" s="176">
        <v>8</v>
      </c>
      <c r="V59" s="179" t="s">
        <v>53</v>
      </c>
      <c r="W59" s="179" t="s">
        <v>64</v>
      </c>
      <c r="X59" s="179" t="s">
        <v>54</v>
      </c>
      <c r="Y59" s="179" t="s">
        <v>826</v>
      </c>
      <c r="Z59" s="179"/>
      <c r="AA59" s="183"/>
      <c r="AB59" s="183"/>
      <c r="AC59" s="599"/>
      <c r="AD59" s="601" t="s">
        <v>827</v>
      </c>
      <c r="AE59" s="597" t="s">
        <v>66</v>
      </c>
      <c r="AF59" s="179" t="s">
        <v>66</v>
      </c>
      <c r="AG59" s="325"/>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row>
    <row r="60" spans="1:110" s="117" customFormat="1" ht="26.1" customHeight="1" x14ac:dyDescent="0.25">
      <c r="A60" s="591" t="s">
        <v>336</v>
      </c>
      <c r="B60" s="197" t="s">
        <v>803</v>
      </c>
      <c r="C60" s="162" t="s">
        <v>52</v>
      </c>
      <c r="D60" s="189" t="s">
        <v>87</v>
      </c>
      <c r="E60" s="169"/>
      <c r="F60" s="593">
        <v>2</v>
      </c>
      <c r="G60" s="594">
        <v>705</v>
      </c>
      <c r="H60" s="162">
        <v>705</v>
      </c>
      <c r="I60" s="164"/>
      <c r="J60" s="164">
        <v>98.2</v>
      </c>
      <c r="K60" s="164"/>
      <c r="L60" s="164"/>
      <c r="M60" s="190"/>
      <c r="N60" s="191">
        <v>0.55208333333333337</v>
      </c>
      <c r="O60" s="162"/>
      <c r="P60" s="596">
        <v>198.75</v>
      </c>
      <c r="Q60" s="598">
        <v>8115.25</v>
      </c>
      <c r="R60" s="162">
        <v>150</v>
      </c>
      <c r="S60" s="192">
        <v>7.8</v>
      </c>
      <c r="T60" s="164">
        <v>20.5</v>
      </c>
      <c r="U60" s="192">
        <v>28.3</v>
      </c>
      <c r="V60" s="162" t="s">
        <v>40</v>
      </c>
      <c r="W60" s="192"/>
      <c r="X60" s="162" t="s">
        <v>54</v>
      </c>
      <c r="Y60" s="192" t="s">
        <v>335</v>
      </c>
      <c r="Z60" s="192">
        <v>150</v>
      </c>
      <c r="AA60" s="161"/>
      <c r="AB60" s="161"/>
      <c r="AC60" s="600"/>
      <c r="AD60" s="602" t="s">
        <v>337</v>
      </c>
      <c r="AE60" s="594" t="s">
        <v>82</v>
      </c>
      <c r="AF60" s="162" t="s">
        <v>338</v>
      </c>
      <c r="AG60" s="606" t="s">
        <v>829</v>
      </c>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row>
    <row r="61" spans="1:110" s="112" customFormat="1" ht="26.1" customHeight="1" x14ac:dyDescent="0.25">
      <c r="A61" s="140" t="s">
        <v>372</v>
      </c>
      <c r="B61" s="258" t="s">
        <v>984</v>
      </c>
      <c r="C61" s="133" t="s">
        <v>52</v>
      </c>
      <c r="D61" s="209">
        <v>35007</v>
      </c>
      <c r="E61" s="242"/>
      <c r="F61" s="239"/>
      <c r="G61" s="146">
        <v>793</v>
      </c>
      <c r="H61" s="133">
        <v>791</v>
      </c>
      <c r="I61" s="240">
        <v>85.819500000000005</v>
      </c>
      <c r="J61" s="240">
        <v>98.577600000000004</v>
      </c>
      <c r="K61" s="240">
        <v>63.305399999999999</v>
      </c>
      <c r="L61" s="240">
        <v>274.3091</v>
      </c>
      <c r="M61" s="249">
        <v>5054.7256799999996</v>
      </c>
      <c r="N61" s="134" t="s">
        <v>373</v>
      </c>
      <c r="O61" s="145"/>
      <c r="P61" s="241"/>
      <c r="Q61" s="155">
        <v>8105</v>
      </c>
      <c r="R61" s="133">
        <v>105</v>
      </c>
      <c r="S61" s="134">
        <v>10.7</v>
      </c>
      <c r="T61" s="133">
        <v>6</v>
      </c>
      <c r="U61" s="134">
        <v>16.7</v>
      </c>
      <c r="V61" s="133" t="s">
        <v>53</v>
      </c>
      <c r="W61" s="134" t="s">
        <v>64</v>
      </c>
      <c r="X61" s="133"/>
      <c r="Y61" s="133" t="s">
        <v>65</v>
      </c>
      <c r="Z61" s="133"/>
      <c r="AA61" s="144"/>
      <c r="AB61" s="134"/>
      <c r="AC61" s="141"/>
      <c r="AD61" s="154" t="s">
        <v>374</v>
      </c>
      <c r="AE61" s="146" t="s">
        <v>375</v>
      </c>
      <c r="AF61" s="134" t="s">
        <v>182</v>
      </c>
      <c r="AG61" s="159" t="s">
        <v>1034</v>
      </c>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row>
    <row r="62" spans="1:110" s="121" customFormat="1" ht="26.1" customHeight="1" x14ac:dyDescent="0.25">
      <c r="A62" s="140" t="s">
        <v>372</v>
      </c>
      <c r="B62" s="258" t="s">
        <v>984</v>
      </c>
      <c r="C62" s="133" t="s">
        <v>52</v>
      </c>
      <c r="D62" s="209">
        <v>35007</v>
      </c>
      <c r="E62" s="242"/>
      <c r="F62" s="239"/>
      <c r="G62" s="146">
        <v>793</v>
      </c>
      <c r="H62" s="133">
        <v>791</v>
      </c>
      <c r="I62" s="240">
        <v>85.819500000000005</v>
      </c>
      <c r="J62" s="240">
        <v>98.577600000000004</v>
      </c>
      <c r="K62" s="240">
        <v>63.305399999999999</v>
      </c>
      <c r="L62" s="240">
        <v>274.3091</v>
      </c>
      <c r="M62" s="249">
        <v>5054.7256799999996</v>
      </c>
      <c r="N62" s="134" t="s">
        <v>373</v>
      </c>
      <c r="O62" s="145"/>
      <c r="P62" s="241"/>
      <c r="Q62" s="155">
        <v>8230</v>
      </c>
      <c r="R62" s="133">
        <v>85</v>
      </c>
      <c r="S62" s="134">
        <v>10.7</v>
      </c>
      <c r="T62" s="133">
        <v>6</v>
      </c>
      <c r="U62" s="134">
        <v>16.7</v>
      </c>
      <c r="V62" s="133" t="s">
        <v>53</v>
      </c>
      <c r="W62" s="134" t="s">
        <v>64</v>
      </c>
      <c r="X62" s="133"/>
      <c r="Y62" s="133" t="s">
        <v>65</v>
      </c>
      <c r="Z62" s="133"/>
      <c r="AA62" s="144"/>
      <c r="AB62" s="134"/>
      <c r="AC62" s="141"/>
      <c r="AD62" s="154" t="s">
        <v>374</v>
      </c>
      <c r="AE62" s="146" t="s">
        <v>375</v>
      </c>
      <c r="AF62" s="134" t="s">
        <v>182</v>
      </c>
      <c r="AG62" s="159" t="s">
        <v>1034</v>
      </c>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row>
    <row r="63" spans="1:110" s="118" customFormat="1" ht="26.1" customHeight="1" x14ac:dyDescent="0.25">
      <c r="A63" s="140" t="s">
        <v>439</v>
      </c>
      <c r="B63" s="258" t="s">
        <v>984</v>
      </c>
      <c r="C63" s="133" t="s">
        <v>52</v>
      </c>
      <c r="D63" s="209">
        <v>32874</v>
      </c>
      <c r="E63" s="242">
        <v>2575</v>
      </c>
      <c r="F63" s="239">
        <v>15</v>
      </c>
      <c r="G63" s="146">
        <v>826</v>
      </c>
      <c r="H63" s="133">
        <v>825</v>
      </c>
      <c r="I63" s="240">
        <v>103.09</v>
      </c>
      <c r="J63" s="240">
        <v>98.727900000000005</v>
      </c>
      <c r="K63" s="240">
        <v>130.17439999999999</v>
      </c>
      <c r="L63" s="240">
        <v>8.1173000000000002</v>
      </c>
      <c r="M63" s="249">
        <v>5054.8504130000001</v>
      </c>
      <c r="N63" s="145">
        <v>0.9375</v>
      </c>
      <c r="O63" s="145"/>
      <c r="P63" s="241">
        <f>N63*360</f>
        <v>337.5</v>
      </c>
      <c r="Q63" s="155">
        <v>8253</v>
      </c>
      <c r="R63" s="133">
        <v>100</v>
      </c>
      <c r="S63" s="134">
        <v>13</v>
      </c>
      <c r="T63" s="133">
        <v>6</v>
      </c>
      <c r="U63" s="134">
        <f>S63+T63</f>
        <v>19</v>
      </c>
      <c r="V63" s="133" t="s">
        <v>53</v>
      </c>
      <c r="W63" s="134"/>
      <c r="X63" s="133" t="s">
        <v>54</v>
      </c>
      <c r="Y63" s="133" t="s">
        <v>65</v>
      </c>
      <c r="Z63" s="133">
        <v>50</v>
      </c>
      <c r="AA63" s="144"/>
      <c r="AB63" s="144"/>
      <c r="AC63" s="147"/>
      <c r="AD63" s="243" t="s">
        <v>348</v>
      </c>
      <c r="AE63" s="146" t="s">
        <v>161</v>
      </c>
      <c r="AF63" s="133" t="s">
        <v>161</v>
      </c>
      <c r="AG63" s="159" t="s">
        <v>1006</v>
      </c>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row>
    <row r="64" spans="1:110" x14ac:dyDescent="0.25">
      <c r="A64" s="2"/>
      <c r="B64" s="37"/>
      <c r="C64" s="1"/>
      <c r="D64" s="2"/>
      <c r="E64" s="2"/>
      <c r="F64" s="1"/>
      <c r="G64" s="1"/>
      <c r="H64" s="1"/>
      <c r="I64" s="1"/>
      <c r="J64" s="1"/>
      <c r="K64" s="1"/>
      <c r="L64" s="1"/>
      <c r="M64" s="1"/>
      <c r="N64" s="1"/>
      <c r="O64" s="1"/>
      <c r="P64" s="1"/>
      <c r="Q64" s="30"/>
      <c r="R64" s="1"/>
      <c r="S64" s="2"/>
      <c r="T64" s="2"/>
      <c r="U64" s="2"/>
      <c r="V64" s="1"/>
      <c r="W64" s="2"/>
      <c r="X64" s="2"/>
      <c r="Y64" s="2"/>
      <c r="Z64" s="1"/>
      <c r="AD64" s="2"/>
      <c r="AE64" s="2"/>
    </row>
    <row r="65" spans="1:31" x14ac:dyDescent="0.25">
      <c r="A65" s="2"/>
      <c r="B65" s="37"/>
      <c r="C65" s="1"/>
      <c r="D65" s="2"/>
      <c r="E65" s="2"/>
      <c r="F65" s="1"/>
      <c r="G65" s="1"/>
      <c r="H65" s="1"/>
      <c r="I65" s="1"/>
      <c r="J65" s="1"/>
      <c r="K65" s="1"/>
      <c r="L65" s="1"/>
      <c r="M65" s="1"/>
      <c r="N65" s="1"/>
      <c r="O65" s="1"/>
      <c r="P65" s="1"/>
      <c r="Q65" s="30"/>
      <c r="R65" s="1"/>
      <c r="S65" s="2"/>
      <c r="T65" s="2"/>
      <c r="U65" s="2"/>
      <c r="V65" s="1"/>
      <c r="W65" s="2"/>
      <c r="X65" s="2"/>
      <c r="Y65" s="2"/>
      <c r="Z65" s="1"/>
      <c r="AD65" s="2"/>
      <c r="AE65" s="2"/>
    </row>
    <row r="66" spans="1:31" x14ac:dyDescent="0.25">
      <c r="A66" s="2" t="s">
        <v>481</v>
      </c>
      <c r="B66" s="37"/>
      <c r="C66" s="1"/>
      <c r="D66" s="2"/>
      <c r="E66" s="2"/>
      <c r="F66" s="1"/>
      <c r="G66" s="1"/>
      <c r="H66" s="1"/>
      <c r="I66" s="1"/>
      <c r="J66" s="1"/>
      <c r="K66" s="1"/>
      <c r="L66" s="1"/>
      <c r="M66" s="1"/>
      <c r="N66" s="1"/>
      <c r="O66" s="1"/>
      <c r="P66" s="1"/>
      <c r="Q66" s="30"/>
      <c r="R66" s="1"/>
      <c r="S66" s="2"/>
      <c r="T66" s="2"/>
      <c r="U66" s="2"/>
      <c r="V66" s="1"/>
      <c r="W66" s="2"/>
      <c r="X66" s="2"/>
      <c r="Y66" s="2"/>
      <c r="Z66" s="1"/>
      <c r="AD66" s="2"/>
      <c r="AE66" s="2"/>
    </row>
    <row r="67" spans="1:31" x14ac:dyDescent="0.25">
      <c r="A67" s="199" t="s">
        <v>482</v>
      </c>
      <c r="B67" s="989" t="s">
        <v>1088</v>
      </c>
      <c r="C67" s="989"/>
      <c r="D67" s="989"/>
      <c r="E67" s="989"/>
      <c r="F67" s="989"/>
      <c r="G67" s="989"/>
      <c r="H67" s="989"/>
      <c r="I67" s="989"/>
      <c r="J67" s="989"/>
      <c r="K67" s="989"/>
      <c r="L67" s="989"/>
      <c r="M67" s="989"/>
      <c r="N67" s="989"/>
      <c r="O67" s="989"/>
      <c r="P67" s="989"/>
      <c r="Q67" s="989"/>
      <c r="R67" s="989"/>
      <c r="S67" s="989"/>
      <c r="T67" s="989"/>
      <c r="U67" s="989"/>
      <c r="V67" s="1"/>
      <c r="W67" s="2"/>
      <c r="X67" s="2"/>
      <c r="Y67" s="2"/>
      <c r="Z67" s="1"/>
      <c r="AD67" s="2"/>
      <c r="AE67" s="2"/>
    </row>
    <row r="68" spans="1:31" x14ac:dyDescent="0.25">
      <c r="A68" s="2" t="s">
        <v>483</v>
      </c>
      <c r="B68" s="590" t="s">
        <v>484</v>
      </c>
      <c r="C68" s="1"/>
      <c r="D68" s="2"/>
      <c r="E68" s="2"/>
      <c r="F68" s="1"/>
      <c r="G68" s="1"/>
      <c r="H68" s="1"/>
      <c r="I68" s="1"/>
      <c r="J68" s="1"/>
      <c r="K68" s="1"/>
      <c r="L68" s="1"/>
      <c r="M68" s="1"/>
      <c r="N68" s="1"/>
      <c r="O68" s="1"/>
      <c r="P68" s="1"/>
      <c r="Q68" s="30"/>
      <c r="R68" s="1"/>
      <c r="S68" s="2"/>
      <c r="T68" s="2"/>
      <c r="U68" s="2"/>
      <c r="V68" s="1"/>
      <c r="W68" s="2"/>
      <c r="X68" s="2"/>
      <c r="Y68" s="2"/>
      <c r="Z68" s="1"/>
      <c r="AD68" s="2"/>
      <c r="AE68" s="2"/>
    </row>
    <row r="69" spans="1:31" x14ac:dyDescent="0.25">
      <c r="A69" s="2" t="s">
        <v>485</v>
      </c>
      <c r="B69" s="590" t="s">
        <v>486</v>
      </c>
      <c r="C69" s="1"/>
      <c r="D69" s="2"/>
      <c r="E69" s="2"/>
      <c r="F69" s="1"/>
      <c r="G69" s="1"/>
      <c r="H69" s="1"/>
      <c r="I69" s="1"/>
      <c r="J69" s="1"/>
      <c r="K69" s="1"/>
      <c r="L69" s="1"/>
      <c r="M69" s="1"/>
      <c r="N69" s="1"/>
      <c r="O69" s="1"/>
      <c r="P69" s="1"/>
      <c r="Q69" s="30"/>
      <c r="R69" s="1"/>
      <c r="S69" s="2"/>
      <c r="T69" s="2"/>
      <c r="U69" s="2"/>
      <c r="V69" s="1"/>
      <c r="W69" s="2"/>
      <c r="X69" s="2"/>
      <c r="Y69" s="2"/>
      <c r="Z69" s="1"/>
      <c r="AD69" s="2"/>
      <c r="AE69" s="2"/>
    </row>
    <row r="70" spans="1:31" x14ac:dyDescent="0.25">
      <c r="A70" s="2" t="s">
        <v>487</v>
      </c>
      <c r="B70" s="590" t="s">
        <v>488</v>
      </c>
      <c r="C70" s="1"/>
      <c r="D70" s="2"/>
      <c r="E70" s="2"/>
      <c r="F70" s="1"/>
      <c r="G70" s="1"/>
      <c r="H70" s="1"/>
      <c r="I70" s="1"/>
      <c r="J70" s="1"/>
      <c r="K70" s="1"/>
      <c r="L70" s="1"/>
      <c r="M70" s="1"/>
      <c r="N70" s="1"/>
      <c r="O70" s="1"/>
      <c r="P70" s="1"/>
      <c r="Q70" s="30"/>
      <c r="R70" s="1"/>
      <c r="S70" s="2"/>
      <c r="T70" s="2"/>
      <c r="U70" s="2"/>
      <c r="V70" s="1"/>
      <c r="W70" s="2"/>
      <c r="X70" s="2"/>
      <c r="Y70" s="2"/>
      <c r="Z70" s="1"/>
      <c r="AD70" s="2"/>
      <c r="AE70" s="2"/>
    </row>
    <row r="71" spans="1:31" x14ac:dyDescent="0.25">
      <c r="A71" s="2" t="s">
        <v>489</v>
      </c>
      <c r="B71" s="590" t="s">
        <v>490</v>
      </c>
      <c r="C71" s="1"/>
      <c r="D71" s="2"/>
      <c r="E71" s="2"/>
      <c r="F71" s="1"/>
      <c r="G71" s="1"/>
      <c r="H71" s="1"/>
      <c r="I71" s="1"/>
      <c r="J71" s="1"/>
      <c r="K71" s="1"/>
      <c r="L71" s="1"/>
      <c r="M71" s="1"/>
      <c r="N71" s="1"/>
      <c r="O71" s="1"/>
      <c r="P71" s="1"/>
      <c r="Q71" s="30"/>
      <c r="R71" s="1"/>
      <c r="S71" s="2"/>
      <c r="T71" s="2"/>
      <c r="U71" s="2"/>
      <c r="V71" s="1"/>
      <c r="W71" s="2"/>
      <c r="X71" s="2"/>
      <c r="Y71" s="2"/>
      <c r="Z71" s="1"/>
      <c r="AD71" s="2"/>
      <c r="AE71" s="2"/>
    </row>
    <row r="72" spans="1:31" x14ac:dyDescent="0.25">
      <c r="A72" s="2" t="s">
        <v>491</v>
      </c>
      <c r="B72" s="590" t="s">
        <v>492</v>
      </c>
      <c r="C72" s="1"/>
      <c r="D72" s="2"/>
      <c r="E72" s="2"/>
      <c r="F72" s="1"/>
      <c r="G72" s="1"/>
      <c r="H72" s="1"/>
      <c r="I72" s="1"/>
      <c r="J72" s="1"/>
      <c r="K72" s="1"/>
      <c r="L72" s="1"/>
      <c r="M72" s="1"/>
      <c r="N72" s="1"/>
      <c r="O72" s="1"/>
      <c r="P72" s="1"/>
      <c r="Q72" s="30"/>
      <c r="R72" s="1"/>
      <c r="S72" s="2"/>
      <c r="T72" s="2"/>
      <c r="U72" s="2"/>
      <c r="V72" s="1"/>
      <c r="W72" s="2"/>
      <c r="X72" s="2"/>
      <c r="Y72" s="2"/>
      <c r="Z72" s="1"/>
      <c r="AD72" s="2"/>
      <c r="AE72" s="2"/>
    </row>
    <row r="73" spans="1:31" x14ac:dyDescent="0.25">
      <c r="A73" s="2" t="s">
        <v>493</v>
      </c>
      <c r="B73" s="590" t="s">
        <v>494</v>
      </c>
      <c r="C73" s="1"/>
      <c r="D73" s="2"/>
      <c r="E73" s="2"/>
      <c r="F73" s="1"/>
      <c r="G73" s="1"/>
      <c r="H73" s="1"/>
      <c r="I73" s="1"/>
      <c r="J73" s="1"/>
      <c r="K73" s="1"/>
      <c r="L73" s="1"/>
      <c r="M73" s="1"/>
      <c r="N73" s="1"/>
      <c r="O73" s="1"/>
      <c r="P73" s="1"/>
      <c r="Q73" s="30"/>
      <c r="R73" s="1"/>
      <c r="S73" s="2"/>
      <c r="T73" s="2"/>
      <c r="U73" s="2"/>
      <c r="V73" s="1"/>
      <c r="W73" s="2"/>
      <c r="X73" s="2"/>
      <c r="Y73" s="2"/>
      <c r="Z73" s="1"/>
      <c r="AD73" s="2"/>
      <c r="AE73" s="2"/>
    </row>
    <row r="74" spans="1:31" x14ac:dyDescent="0.25">
      <c r="A74" s="2" t="s">
        <v>495</v>
      </c>
      <c r="B74" s="590" t="s">
        <v>496</v>
      </c>
      <c r="C74" s="1"/>
      <c r="D74" s="2"/>
      <c r="E74" s="2"/>
      <c r="F74" s="1"/>
      <c r="G74" s="1"/>
      <c r="H74" s="1"/>
      <c r="I74" s="1"/>
      <c r="J74" s="1"/>
      <c r="K74" s="1"/>
      <c r="L74" s="1"/>
      <c r="M74" s="1"/>
      <c r="N74" s="1"/>
      <c r="O74" s="1"/>
      <c r="P74" s="1"/>
      <c r="Q74" s="30"/>
      <c r="R74" s="1"/>
      <c r="S74" s="2"/>
      <c r="T74" s="2"/>
      <c r="U74" s="2"/>
      <c r="V74" s="1"/>
      <c r="W74" s="1"/>
      <c r="X74" s="1"/>
      <c r="Y74" s="1"/>
      <c r="AA74" s="2"/>
      <c r="AB74" s="2"/>
      <c r="AC74" s="37"/>
      <c r="AD74" s="2"/>
      <c r="AE74" s="2"/>
    </row>
    <row r="75" spans="1:31" x14ac:dyDescent="0.25">
      <c r="A75" s="2"/>
      <c r="B75" s="1"/>
      <c r="C75" s="1"/>
      <c r="D75" s="1"/>
      <c r="E75" s="1"/>
      <c r="F75" s="1"/>
      <c r="G75" s="1"/>
      <c r="H75" s="1"/>
      <c r="I75" s="1"/>
      <c r="J75" s="1"/>
      <c r="K75" s="1"/>
      <c r="L75" s="1"/>
      <c r="M75" s="1"/>
      <c r="N75" s="1"/>
      <c r="O75" s="1"/>
      <c r="P75" s="1"/>
      <c r="Q75" s="1"/>
      <c r="R75" s="1"/>
      <c r="S75" s="1"/>
      <c r="T75" s="1"/>
      <c r="U75" s="1"/>
      <c r="V75" s="1"/>
      <c r="W75" s="1"/>
      <c r="X75" s="1"/>
      <c r="Y75" s="1"/>
      <c r="AA75" s="2"/>
      <c r="AB75" s="2"/>
      <c r="AC75" s="37"/>
      <c r="AD75" s="2"/>
      <c r="AE75" s="2"/>
    </row>
  </sheetData>
  <sheetProtection selectLockedCells="1" selectUnlockedCells="1"/>
  <sortState ref="A5:AG60">
    <sortCondition ref="A5"/>
  </sortState>
  <mergeCells count="6">
    <mergeCell ref="B67:U67"/>
    <mergeCell ref="A4:F4"/>
    <mergeCell ref="G4:P4"/>
    <mergeCell ref="Q4:AC4"/>
    <mergeCell ref="AE4:AG4"/>
    <mergeCell ref="AE6:AG6"/>
  </mergeCells>
  <pageMargins left="0.78749999999999998" right="0.78749999999999998" top="0.78749999999999998" bottom="0.78749999999999998" header="0.51180555555555551" footer="0.51180555555555551"/>
  <pageSetup paperSize="9" firstPageNumber="0" fitToHeight="3" orientation="landscape" horizontalDpi="300" verticalDpi="30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200" zoomScaleNormal="200" zoomScalePageLayoutView="200" workbookViewId="0">
      <pane xSplit="2" ySplit="4" topLeftCell="C14" activePane="bottomRight" state="frozen"/>
      <selection pane="topRight" activeCell="C1" sqref="C1"/>
      <selection pane="bottomLeft" activeCell="A5" sqref="A5"/>
      <selection pane="bottomRight" activeCell="C34" sqref="C34"/>
    </sheetView>
  </sheetViews>
  <sheetFormatPr defaultColWidth="11.44140625" defaultRowHeight="13.2" x14ac:dyDescent="0.25"/>
  <cols>
    <col min="1" max="1" width="1.88671875" customWidth="1"/>
    <col min="2" max="2" width="50.109375" customWidth="1"/>
    <col min="3" max="3" width="59.6640625" customWidth="1"/>
  </cols>
  <sheetData>
    <row r="1" spans="1:3" x14ac:dyDescent="0.25">
      <c r="B1" s="62" t="s">
        <v>1147</v>
      </c>
    </row>
    <row r="3" spans="1:3" x14ac:dyDescent="0.25">
      <c r="B3" t="s">
        <v>893</v>
      </c>
      <c r="C3" t="s">
        <v>901</v>
      </c>
    </row>
    <row r="4" spans="1:3" ht="15.6" x14ac:dyDescent="0.3">
      <c r="B4" s="222" t="s">
        <v>1148</v>
      </c>
      <c r="C4" s="221"/>
    </row>
    <row r="5" spans="1:3" ht="26.4" x14ac:dyDescent="0.25">
      <c r="B5" s="32" t="s">
        <v>894</v>
      </c>
      <c r="C5" s="32" t="s">
        <v>892</v>
      </c>
    </row>
    <row r="6" spans="1:3" ht="26.4" x14ac:dyDescent="0.25">
      <c r="B6" s="32" t="s">
        <v>903</v>
      </c>
      <c r="C6" s="32" t="s">
        <v>895</v>
      </c>
    </row>
    <row r="7" spans="1:3" x14ac:dyDescent="0.25">
      <c r="B7" s="32" t="s">
        <v>900</v>
      </c>
      <c r="C7" s="32" t="s">
        <v>899</v>
      </c>
    </row>
    <row r="8" spans="1:3" x14ac:dyDescent="0.25">
      <c r="A8" t="s">
        <v>40</v>
      </c>
      <c r="B8" s="32" t="s">
        <v>896</v>
      </c>
      <c r="C8" t="s">
        <v>897</v>
      </c>
    </row>
    <row r="9" spans="1:3" x14ac:dyDescent="0.25">
      <c r="A9" t="s">
        <v>40</v>
      </c>
      <c r="B9" s="32" t="s">
        <v>902</v>
      </c>
      <c r="C9" t="s">
        <v>898</v>
      </c>
    </row>
    <row r="10" spans="1:3" x14ac:dyDescent="0.25">
      <c r="B10" t="s">
        <v>906</v>
      </c>
      <c r="C10" t="s">
        <v>905</v>
      </c>
    </row>
    <row r="11" spans="1:3" x14ac:dyDescent="0.25">
      <c r="B11" t="s">
        <v>908</v>
      </c>
      <c r="C11" s="88" t="s">
        <v>907</v>
      </c>
    </row>
    <row r="13" spans="1:3" ht="15.6" x14ac:dyDescent="0.3">
      <c r="B13" s="222" t="s">
        <v>1149</v>
      </c>
      <c r="C13" s="221"/>
    </row>
    <row r="14" spans="1:3" x14ac:dyDescent="0.25">
      <c r="B14" t="s">
        <v>919</v>
      </c>
      <c r="C14" s="111" t="s">
        <v>918</v>
      </c>
    </row>
    <row r="15" spans="1:3" x14ac:dyDescent="0.25">
      <c r="B15" t="s">
        <v>924</v>
      </c>
      <c r="C15" s="111" t="s">
        <v>923</v>
      </c>
    </row>
    <row r="16" spans="1:3" x14ac:dyDescent="0.25">
      <c r="B16" s="70" t="s">
        <v>925</v>
      </c>
      <c r="C16" s="32" t="s">
        <v>2001</v>
      </c>
    </row>
    <row r="18" spans="1:3" x14ac:dyDescent="0.25">
      <c r="B18" s="5" t="s">
        <v>940</v>
      </c>
      <c r="C18" s="5" t="s">
        <v>941</v>
      </c>
    </row>
    <row r="19" spans="1:3" x14ac:dyDescent="0.25">
      <c r="B19" s="5" t="s">
        <v>1013</v>
      </c>
      <c r="C19" s="5" t="s">
        <v>1012</v>
      </c>
    </row>
    <row r="20" spans="1:3" x14ac:dyDescent="0.25">
      <c r="B20" s="5" t="s">
        <v>40</v>
      </c>
      <c r="C20" s="5" t="s">
        <v>2104</v>
      </c>
    </row>
    <row r="21" spans="1:3" x14ac:dyDescent="0.25">
      <c r="B21" s="5" t="s">
        <v>1155</v>
      </c>
      <c r="C21" s="5" t="s">
        <v>1154</v>
      </c>
    </row>
    <row r="22" spans="1:3" x14ac:dyDescent="0.25">
      <c r="B22" s="5"/>
      <c r="C22" s="5" t="s">
        <v>1920</v>
      </c>
    </row>
    <row r="23" spans="1:3" x14ac:dyDescent="0.25">
      <c r="B23" s="5"/>
      <c r="C23" s="5" t="s">
        <v>2250</v>
      </c>
    </row>
    <row r="24" spans="1:3" x14ac:dyDescent="0.25">
      <c r="B24" s="5"/>
      <c r="C24" s="5" t="s">
        <v>3022</v>
      </c>
    </row>
    <row r="25" spans="1:3" x14ac:dyDescent="0.25">
      <c r="A25" s="87"/>
      <c r="B25" s="5" t="s">
        <v>3032</v>
      </c>
      <c r="C25" s="5" t="s">
        <v>3031</v>
      </c>
    </row>
    <row r="26" spans="1:3" x14ac:dyDescent="0.25">
      <c r="A26" s="87" t="s">
        <v>40</v>
      </c>
      <c r="B26" t="s">
        <v>3065</v>
      </c>
      <c r="C26" t="s">
        <v>3033</v>
      </c>
    </row>
    <row r="27" spans="1:3" x14ac:dyDescent="0.25">
      <c r="A27" s="88" t="s">
        <v>40</v>
      </c>
      <c r="B27" t="s">
        <v>3064</v>
      </c>
      <c r="C27" s="111" t="s">
        <v>3063</v>
      </c>
    </row>
  </sheetData>
  <hyperlinks>
    <hyperlink ref="C14" r:id="rId1"/>
    <hyperlink ref="C15" r:id="rId2"/>
    <hyperlink ref="C27" r:id="rId3"/>
  </hyperlinks>
  <pageMargins left="0.75" right="0.75" top="1" bottom="1" header="0.5" footer="0.5"/>
  <pageSetup paperSize="9" orientation="portrait" horizontalDpi="4294967292" verticalDpi="4294967292"/>
  <tableParts count="1">
    <tablePart r:id="rId4"/>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307"/>
  <sheetViews>
    <sheetView workbookViewId="0">
      <pane xSplit="4" ySplit="5" topLeftCell="E6" activePane="bottomRight" state="frozen"/>
      <selection pane="topRight" activeCell="E1" sqref="E1"/>
      <selection pane="bottomLeft" activeCell="A6" sqref="A6"/>
      <selection pane="bottomRight" activeCell="K40" sqref="K40"/>
    </sheetView>
  </sheetViews>
  <sheetFormatPr defaultColWidth="11.44140625" defaultRowHeight="13.2" x14ac:dyDescent="0.25"/>
  <cols>
    <col min="1" max="1" width="11.33203125" style="31" customWidth="1"/>
    <col min="2" max="2" width="24" style="32" customWidth="1"/>
    <col min="3" max="3" width="19" style="32" customWidth="1"/>
    <col min="4" max="4" width="11.33203125" style="215" customWidth="1"/>
    <col min="5" max="5" width="27.88671875" style="215" customWidth="1"/>
  </cols>
  <sheetData>
    <row r="2" spans="1:82" ht="22.8" x14ac:dyDescent="0.4">
      <c r="B2" s="652" t="s">
        <v>2129</v>
      </c>
      <c r="C2" s="210" t="s">
        <v>1138</v>
      </c>
    </row>
    <row r="5" spans="1:82" s="3" customFormat="1" ht="39.6" x14ac:dyDescent="0.25">
      <c r="A5" s="220" t="s">
        <v>1137</v>
      </c>
      <c r="B5" s="216" t="s">
        <v>7</v>
      </c>
      <c r="C5" s="217" t="s">
        <v>1105</v>
      </c>
      <c r="D5" s="218" t="s">
        <v>10</v>
      </c>
      <c r="E5" s="219" t="s">
        <v>37</v>
      </c>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row>
    <row r="6" spans="1:82" x14ac:dyDescent="0.25">
      <c r="A6" s="214">
        <v>1</v>
      </c>
      <c r="B6" s="211" t="str">
        <f>'2. Satellites input'!A13</f>
        <v>ADM-Aeolus</v>
      </c>
      <c r="C6" s="211" t="str">
        <f>'2. Satellites input'!B13</f>
        <v>DEVELOPMENT</v>
      </c>
      <c r="D6" s="212" t="str">
        <f>'2. Satellites input'!D13</f>
        <v>2016</v>
      </c>
      <c r="E6" s="213" t="str">
        <f>'2. Satellites input'!AE13</f>
        <v>ESA</v>
      </c>
    </row>
    <row r="7" spans="1:82" x14ac:dyDescent="0.25">
      <c r="A7" s="214">
        <v>2</v>
      </c>
      <c r="B7" s="211" t="e">
        <f>'2. Satellites input'!#REF!</f>
        <v>#REF!</v>
      </c>
      <c r="C7" s="211" t="e">
        <f>'2. Satellites input'!#REF!</f>
        <v>#REF!</v>
      </c>
      <c r="D7" s="212" t="e">
        <f>'2. Satellites input'!#REF!</f>
        <v>#REF!</v>
      </c>
      <c r="E7" s="213" t="e">
        <f>'2. Satellites input'!#REF!</f>
        <v>#REF!</v>
      </c>
    </row>
    <row r="8" spans="1:82" x14ac:dyDescent="0.25">
      <c r="A8" s="214">
        <v>3</v>
      </c>
      <c r="B8" s="211" t="e">
        <f>'2. Satellites input'!#REF!</f>
        <v>#REF!</v>
      </c>
      <c r="C8" s="211" t="e">
        <f>'2. Satellites input'!#REF!</f>
        <v>#REF!</v>
      </c>
      <c r="D8" s="212" t="e">
        <f>'2. Satellites input'!#REF!</f>
        <v>#REF!</v>
      </c>
      <c r="E8" s="213" t="e">
        <f>'2. Satellites input'!#REF!</f>
        <v>#REF!</v>
      </c>
    </row>
    <row r="9" spans="1:82" x14ac:dyDescent="0.25">
      <c r="A9" s="214">
        <v>4</v>
      </c>
      <c r="B9" s="211" t="e">
        <f>'2. Satellites input'!#REF!</f>
        <v>#REF!</v>
      </c>
      <c r="C9" s="211" t="e">
        <f>'2. Satellites input'!#REF!</f>
        <v>#REF!</v>
      </c>
      <c r="D9" s="212" t="e">
        <f>'2. Satellites input'!#REF!</f>
        <v>#REF!</v>
      </c>
      <c r="E9" s="213" t="e">
        <f>'2. Satellites input'!#REF!</f>
        <v>#REF!</v>
      </c>
    </row>
    <row r="10" spans="1:82" x14ac:dyDescent="0.25">
      <c r="A10" s="214">
        <v>5</v>
      </c>
      <c r="B10" s="211" t="e">
        <f>'2. Satellites input'!#REF!</f>
        <v>#REF!</v>
      </c>
      <c r="C10" s="211" t="e">
        <f>'2. Satellites input'!#REF!</f>
        <v>#REF!</v>
      </c>
      <c r="D10" s="212" t="e">
        <f>'2. Satellites input'!#REF!</f>
        <v>#REF!</v>
      </c>
      <c r="E10" s="213" t="e">
        <f>'2. Satellites input'!#REF!</f>
        <v>#REF!</v>
      </c>
    </row>
    <row r="11" spans="1:82" ht="26.4" x14ac:dyDescent="0.25">
      <c r="A11" s="214">
        <v>6</v>
      </c>
      <c r="B11" s="211" t="str">
        <f>'2. Satellites input'!A14</f>
        <v>ALOS-2</v>
      </c>
      <c r="C11" s="211" t="str">
        <f>'2. Satellites input'!B14</f>
        <v>OPERATIONAL</v>
      </c>
      <c r="D11" s="212" t="str">
        <f>'2. Satellites input'!D14</f>
        <v>24 MAY 2014</v>
      </c>
      <c r="E11" s="213" t="str">
        <f>'2. Satellites input'!AE14</f>
        <v>JAPAN-JAXA</v>
      </c>
    </row>
    <row r="12" spans="1:82" ht="26.4" x14ac:dyDescent="0.25">
      <c r="A12" s="214">
        <v>7</v>
      </c>
      <c r="B12" s="211" t="str">
        <f>'2. Satellites input'!A15</f>
        <v>ALOS-2</v>
      </c>
      <c r="C12" s="211" t="str">
        <f>'2. Satellites input'!B15</f>
        <v>OPERATIONAL</v>
      </c>
      <c r="D12" s="212" t="str">
        <f>'2. Satellites input'!D15</f>
        <v>24 MAY 2014</v>
      </c>
      <c r="E12" s="213" t="str">
        <f>'2. Satellites input'!AE15</f>
        <v>JAPAN-JAXA</v>
      </c>
    </row>
    <row r="13" spans="1:82" x14ac:dyDescent="0.25">
      <c r="A13" s="214">
        <v>8</v>
      </c>
      <c r="B13" s="211" t="str">
        <f>'2. Satellites input'!A16</f>
        <v>ALSAT-2A</v>
      </c>
      <c r="C13" s="211" t="str">
        <f>'2. Satellites input'!B16</f>
        <v>OPERATIONAL</v>
      </c>
      <c r="D13" s="212">
        <f>'2. Satellites input'!D16</f>
        <v>40371</v>
      </c>
      <c r="E13" s="213" t="str">
        <f>'2. Satellites input'!AE16</f>
        <v>ALG</v>
      </c>
    </row>
    <row r="14" spans="1:82" ht="26.4" x14ac:dyDescent="0.25">
      <c r="A14" s="214">
        <v>9</v>
      </c>
      <c r="B14" s="211" t="str">
        <f>'2. Satellites input'!A17</f>
        <v>ALSAT-2B</v>
      </c>
      <c r="C14" s="211" t="str">
        <f>'2. Satellites input'!B17</f>
        <v>DEVELOPMENT</v>
      </c>
      <c r="D14" s="212" t="str">
        <f>'2. Satellites input'!D17</f>
        <v>2015 OR LATER</v>
      </c>
      <c r="E14" s="213" t="str">
        <f>'2. Satellites input'!AE17</f>
        <v>ALG</v>
      </c>
    </row>
    <row r="15" spans="1:82" x14ac:dyDescent="0.25">
      <c r="A15" s="214">
        <v>10</v>
      </c>
      <c r="B15" s="211" t="str">
        <f>'2. Satellites input'!A18</f>
        <v>Amazonia-1</v>
      </c>
      <c r="C15" s="211" t="str">
        <f>'2. Satellites input'!B18</f>
        <v>DEVELOPMENT</v>
      </c>
      <c r="D15" s="212" t="str">
        <f>'2. Satellites input'!D18</f>
        <v>2016</v>
      </c>
      <c r="E15" s="213" t="str">
        <f>'2. Satellites input'!AE18</f>
        <v>BRA</v>
      </c>
    </row>
    <row r="16" spans="1:82" x14ac:dyDescent="0.25">
      <c r="A16" s="214">
        <v>11</v>
      </c>
      <c r="B16" s="211" t="str">
        <f>'2. Satellites input'!A19</f>
        <v>Aqua (EOS PM-1)</v>
      </c>
      <c r="C16" s="211" t="str">
        <f>'2. Satellites input'!B19</f>
        <v>OPERATIONAL</v>
      </c>
      <c r="D16" s="212">
        <f>'2. Satellites input'!D19</f>
        <v>37380</v>
      </c>
      <c r="E16" s="213" t="str">
        <f>'2. Satellites input'!AE19</f>
        <v>USA NASA</v>
      </c>
    </row>
    <row r="17" spans="1:5" x14ac:dyDescent="0.25">
      <c r="A17" s="214">
        <v>12</v>
      </c>
      <c r="B17" s="211" t="str">
        <f>'2. Satellites input'!A20</f>
        <v>Aqua (EOS PM-1)</v>
      </c>
      <c r="C17" s="211" t="str">
        <f>'2. Satellites input'!B20</f>
        <v>OPERATIONAL</v>
      </c>
      <c r="D17" s="212">
        <f>'2. Satellites input'!D20</f>
        <v>37380</v>
      </c>
      <c r="E17" s="213" t="str">
        <f>'2. Satellites input'!AE20</f>
        <v>USA NASA</v>
      </c>
    </row>
    <row r="18" spans="1:5" x14ac:dyDescent="0.25">
      <c r="A18" s="214">
        <v>13</v>
      </c>
      <c r="B18" s="211" t="str">
        <f>'2. Satellites input'!A21</f>
        <v>ASNARO 1 (SASKE)</v>
      </c>
      <c r="C18" s="211" t="str">
        <f>'2. Satellites input'!B21</f>
        <v>OPERATIONAL</v>
      </c>
      <c r="D18" s="212">
        <f>'2. Satellites input'!D21</f>
        <v>41949</v>
      </c>
      <c r="E18" s="213" t="str">
        <f>'2. Satellites input'!AE21</f>
        <v>JAPAN</v>
      </c>
    </row>
    <row r="19" spans="1:5" x14ac:dyDescent="0.25">
      <c r="A19" s="214">
        <v>14</v>
      </c>
      <c r="B19" s="211" t="str">
        <f>'2. Satellites input'!A23</f>
        <v>Aura</v>
      </c>
      <c r="C19" s="211" t="str">
        <f>'2. Satellites input'!B23</f>
        <v>OPERATIONAL</v>
      </c>
      <c r="D19" s="212">
        <f>'2. Satellites input'!D23</f>
        <v>38183</v>
      </c>
      <c r="E19" s="213" t="str">
        <f>'2. Satellites input'!AE23</f>
        <v>USA NASA</v>
      </c>
    </row>
    <row r="20" spans="1:5" x14ac:dyDescent="0.25">
      <c r="A20" s="214">
        <v>15</v>
      </c>
      <c r="B20" s="211" t="str">
        <f>'2. Satellites input'!A24</f>
        <v>Aura</v>
      </c>
      <c r="C20" s="211" t="str">
        <f>'2. Satellites input'!B24</f>
        <v>OPERATIONAL</v>
      </c>
      <c r="D20" s="212">
        <f>'2. Satellites input'!D24</f>
        <v>38183</v>
      </c>
      <c r="E20" s="213" t="str">
        <f>'2. Satellites input'!AE24</f>
        <v>USA NASA</v>
      </c>
    </row>
    <row r="21" spans="1:5" x14ac:dyDescent="0.25">
      <c r="A21" s="214">
        <v>16</v>
      </c>
      <c r="B21" s="211" t="str">
        <f>'2. Satellites input'!A26</f>
        <v>BelKA-2 (BKA)</v>
      </c>
      <c r="C21" s="211" t="str">
        <f>'2. Satellites input'!B26</f>
        <v>OPERATIONAL</v>
      </c>
      <c r="D21" s="212">
        <f>'2. Satellites input'!D26</f>
        <v>41112</v>
      </c>
      <c r="E21" s="213" t="str">
        <f>'2. Satellites input'!AE26</f>
        <v>BLR</v>
      </c>
    </row>
    <row r="22" spans="1:5" x14ac:dyDescent="0.25">
      <c r="A22" s="214">
        <v>17</v>
      </c>
      <c r="B22" s="211" t="str">
        <f>'2. Satellites input'!A27</f>
        <v>BelKA-2 (BKA)</v>
      </c>
      <c r="C22" s="211" t="str">
        <f>'2. Satellites input'!B27</f>
        <v>OPERATIONAL</v>
      </c>
      <c r="D22" s="212">
        <f>'2. Satellites input'!D27</f>
        <v>41113</v>
      </c>
      <c r="E22" s="213" t="str">
        <f>'2. Satellites input'!AE27</f>
        <v>BLR</v>
      </c>
    </row>
    <row r="23" spans="1:5" x14ac:dyDescent="0.25">
      <c r="A23" s="214">
        <v>18</v>
      </c>
      <c r="B23" s="211" t="str">
        <f>'2. Satellites input'!A28</f>
        <v>Biomass</v>
      </c>
      <c r="C23" s="211" t="str">
        <f>'2. Satellites input'!B28</f>
        <v>DEVELOPMENT</v>
      </c>
      <c r="D23" s="212" t="str">
        <f>'2. Satellites input'!D28</f>
        <v>2020</v>
      </c>
      <c r="E23" s="213" t="str">
        <f>'2. Satellites input'!AE28</f>
        <v>ESA</v>
      </c>
    </row>
    <row r="24" spans="1:5" x14ac:dyDescent="0.25">
      <c r="A24" s="214">
        <v>19</v>
      </c>
      <c r="B24" s="211" t="str">
        <f>'2. Satellites input'!A29</f>
        <v>Calipso (Picasso)</v>
      </c>
      <c r="C24" s="211" t="str">
        <f>'2. Satellites input'!B29</f>
        <v>OPERATIONAL</v>
      </c>
      <c r="D24" s="212">
        <f>'2. Satellites input'!D29</f>
        <v>38835</v>
      </c>
      <c r="E24" s="213" t="str">
        <f>'2. Satellites input'!AE29</f>
        <v>USA-NASA &amp; F-CNES</v>
      </c>
    </row>
    <row r="25" spans="1:5" ht="26.4" x14ac:dyDescent="0.25">
      <c r="A25" s="214">
        <v>20</v>
      </c>
      <c r="B25" s="211" t="str">
        <f>'2. Satellites input'!A32</f>
        <v>Carbonsat</v>
      </c>
      <c r="C25" s="211" t="str">
        <f>'2. Satellites input'!B32</f>
        <v>UNDER CONSIDERATION</v>
      </c>
      <c r="D25" s="212" t="str">
        <f>'2. Satellites input'!D32</f>
        <v>&gt; 2020</v>
      </c>
      <c r="E25" s="213" t="str">
        <f>'2. Satellites input'!AE32</f>
        <v>ESA</v>
      </c>
    </row>
    <row r="26" spans="1:5" x14ac:dyDescent="0.25">
      <c r="A26" s="214">
        <v>21</v>
      </c>
      <c r="B26" s="211" t="str">
        <f>'2. Satellites input'!A33</f>
        <v>CBERS-1 (ZY 1A or FM1)</v>
      </c>
      <c r="C26" s="211" t="str">
        <f>'2. Satellites input'!B33</f>
        <v>END OF MISSION</v>
      </c>
      <c r="D26" s="212">
        <f>'2. Satellites input'!D33</f>
        <v>36447</v>
      </c>
      <c r="E26" s="213" t="str">
        <f>'2. Satellites input'!AE33</f>
        <v>CHN &amp; BRA</v>
      </c>
    </row>
    <row r="27" spans="1:5" x14ac:dyDescent="0.25">
      <c r="A27" s="214">
        <v>22</v>
      </c>
      <c r="B27" s="211" t="str">
        <f>'2. Satellites input'!A34</f>
        <v>CBERS-1 (ZY 1A or FM1)</v>
      </c>
      <c r="C27" s="211" t="str">
        <f>'2. Satellites input'!B34</f>
        <v>END OF MISSION</v>
      </c>
      <c r="D27" s="212">
        <f>'2. Satellites input'!D34</f>
        <v>36447</v>
      </c>
      <c r="E27" s="213" t="str">
        <f>'2. Satellites input'!AE34</f>
        <v>CHN &amp; BRA</v>
      </c>
    </row>
    <row r="28" spans="1:5" x14ac:dyDescent="0.25">
      <c r="A28" s="214">
        <v>23</v>
      </c>
      <c r="B28" s="211" t="str">
        <f>'2. Satellites input'!A35</f>
        <v>CBERS-2 (ZY 1B or FM2)</v>
      </c>
      <c r="C28" s="211" t="str">
        <f>'2. Satellites input'!B35</f>
        <v>END OF MISSION</v>
      </c>
      <c r="D28" s="212">
        <f>'2. Satellites input'!D35</f>
        <v>37915</v>
      </c>
      <c r="E28" s="213" t="str">
        <f>'2. Satellites input'!AE35</f>
        <v>CHN &amp; BRA</v>
      </c>
    </row>
    <row r="29" spans="1:5" x14ac:dyDescent="0.25">
      <c r="A29" s="214">
        <v>24</v>
      </c>
      <c r="B29" s="211" t="str">
        <f>'2. Satellites input'!A36</f>
        <v>CBERS-2 (ZY 1B or FM2)</v>
      </c>
      <c r="C29" s="211" t="str">
        <f>'2. Satellites input'!B36</f>
        <v>END OF MISSION</v>
      </c>
      <c r="D29" s="212">
        <f>'2. Satellites input'!D36</f>
        <v>37915</v>
      </c>
      <c r="E29" s="213" t="str">
        <f>'2. Satellites input'!AE36</f>
        <v>CHN &amp; BRA</v>
      </c>
    </row>
    <row r="30" spans="1:5" x14ac:dyDescent="0.25">
      <c r="A30" s="214">
        <v>25</v>
      </c>
      <c r="B30" s="211" t="str">
        <f>'2. Satellites input'!A37</f>
        <v>CBERS-2 (ZY 1B or FM2)</v>
      </c>
      <c r="C30" s="211" t="str">
        <f>'2. Satellites input'!B37</f>
        <v>END OF MISSION</v>
      </c>
      <c r="D30" s="212">
        <f>'2. Satellites input'!D37</f>
        <v>37915</v>
      </c>
      <c r="E30" s="213" t="str">
        <f>'2. Satellites input'!AE37</f>
        <v>CHN &amp; BRA</v>
      </c>
    </row>
    <row r="31" spans="1:5" x14ac:dyDescent="0.25">
      <c r="A31" s="214">
        <v>26</v>
      </c>
      <c r="B31" s="211" t="str">
        <f>'2. Satellites input'!A38</f>
        <v>CBERS-2 (ZY 1B or FM2)</v>
      </c>
      <c r="C31" s="211" t="str">
        <f>'2. Satellites input'!B38</f>
        <v>END OF MISSION</v>
      </c>
      <c r="D31" s="212">
        <f>'2. Satellites input'!D38</f>
        <v>37915</v>
      </c>
      <c r="E31" s="213" t="str">
        <f>'2. Satellites input'!AE38</f>
        <v>CHN &amp; BRA</v>
      </c>
    </row>
    <row r="32" spans="1:5" x14ac:dyDescent="0.25">
      <c r="A32" s="214">
        <v>27</v>
      </c>
      <c r="B32" s="211" t="str">
        <f>'2. Satellites input'!A39</f>
        <v>CBERS-2 (ZY 1B or FM2)</v>
      </c>
      <c r="C32" s="211" t="str">
        <f>'2. Satellites input'!B39</f>
        <v>END OF MISSION</v>
      </c>
      <c r="D32" s="212">
        <f>'2. Satellites input'!D39</f>
        <v>37915</v>
      </c>
      <c r="E32" s="213" t="str">
        <f>'2. Satellites input'!AE39</f>
        <v>CHN &amp; BRA</v>
      </c>
    </row>
    <row r="33" spans="1:5" ht="26.4" x14ac:dyDescent="0.25">
      <c r="A33" s="214">
        <v>28</v>
      </c>
      <c r="B33" s="211" t="str">
        <f>'2. Satellites input'!A40</f>
        <v>CBERS-2B (ZY 1B2 or FM2B)</v>
      </c>
      <c r="C33" s="211" t="str">
        <f>'2. Satellites input'!B40</f>
        <v>END OF MISSION</v>
      </c>
      <c r="D33" s="212">
        <f>'2. Satellites input'!D40</f>
        <v>39344</v>
      </c>
      <c r="E33" s="213" t="str">
        <f>'2. Satellites input'!AE40</f>
        <v>CHN &amp; BRA</v>
      </c>
    </row>
    <row r="34" spans="1:5" ht="26.4" x14ac:dyDescent="0.25">
      <c r="A34" s="214">
        <v>29</v>
      </c>
      <c r="B34" s="211" t="str">
        <f>'2. Satellites input'!A41</f>
        <v>CBERS-2B (ZY 1B2 or FM2B)</v>
      </c>
      <c r="C34" s="211" t="str">
        <f>'2. Satellites input'!B41</f>
        <v>END OF MISSION</v>
      </c>
      <c r="D34" s="212">
        <f>'2. Satellites input'!D41</f>
        <v>39344</v>
      </c>
      <c r="E34" s="213" t="str">
        <f>'2. Satellites input'!AE41</f>
        <v>CHN &amp; BRA</v>
      </c>
    </row>
    <row r="35" spans="1:5" x14ac:dyDescent="0.25">
      <c r="A35" s="214">
        <v>30</v>
      </c>
      <c r="B35" s="211" t="e">
        <f>'2. Satellites input'!#REF!</f>
        <v>#REF!</v>
      </c>
      <c r="C35" s="211" t="e">
        <f>'2. Satellites input'!#REF!</f>
        <v>#REF!</v>
      </c>
      <c r="D35" s="212" t="e">
        <f>'2. Satellites input'!#REF!</f>
        <v>#REF!</v>
      </c>
      <c r="E35" s="213" t="e">
        <f>'2. Satellites input'!#REF!</f>
        <v>#REF!</v>
      </c>
    </row>
    <row r="36" spans="1:5" x14ac:dyDescent="0.25">
      <c r="A36" s="214">
        <v>31</v>
      </c>
      <c r="B36" s="211" t="e">
        <f>'2. Satellites input'!#REF!</f>
        <v>#REF!</v>
      </c>
      <c r="C36" s="211" t="e">
        <f>'2. Satellites input'!#REF!</f>
        <v>#REF!</v>
      </c>
      <c r="D36" s="212" t="e">
        <f>'2. Satellites input'!#REF!</f>
        <v>#REF!</v>
      </c>
      <c r="E36" s="213" t="e">
        <f>'2. Satellites input'!#REF!</f>
        <v>#REF!</v>
      </c>
    </row>
    <row r="37" spans="1:5" x14ac:dyDescent="0.25">
      <c r="A37" s="214">
        <v>32</v>
      </c>
      <c r="B37" s="211" t="e">
        <f>'2. Satellites input'!#REF!</f>
        <v>#REF!</v>
      </c>
      <c r="C37" s="211" t="e">
        <f>'2. Satellites input'!#REF!</f>
        <v>#REF!</v>
      </c>
      <c r="D37" s="212" t="e">
        <f>'2. Satellites input'!#REF!</f>
        <v>#REF!</v>
      </c>
      <c r="E37" s="213" t="e">
        <f>'2. Satellites input'!#REF!</f>
        <v>#REF!</v>
      </c>
    </row>
    <row r="38" spans="1:5" x14ac:dyDescent="0.25">
      <c r="A38" s="214">
        <v>33</v>
      </c>
      <c r="B38" s="211" t="e">
        <f>'2. Satellites input'!#REF!</f>
        <v>#REF!</v>
      </c>
      <c r="C38" s="211" t="e">
        <f>'2. Satellites input'!#REF!</f>
        <v>#REF!</v>
      </c>
      <c r="D38" s="212" t="e">
        <f>'2. Satellites input'!#REF!</f>
        <v>#REF!</v>
      </c>
      <c r="E38" s="213" t="e">
        <f>'2. Satellites input'!#REF!</f>
        <v>#REF!</v>
      </c>
    </row>
    <row r="39" spans="1:5" x14ac:dyDescent="0.25">
      <c r="A39" s="214">
        <v>34</v>
      </c>
      <c r="B39" s="211" t="e">
        <f>'2. Satellites input'!#REF!</f>
        <v>#REF!</v>
      </c>
      <c r="C39" s="211" t="e">
        <f>'2. Satellites input'!#REF!</f>
        <v>#REF!</v>
      </c>
      <c r="D39" s="212" t="e">
        <f>'2. Satellites input'!#REF!</f>
        <v>#REF!</v>
      </c>
      <c r="E39" s="213" t="e">
        <f>'2. Satellites input'!#REF!</f>
        <v>#REF!</v>
      </c>
    </row>
    <row r="40" spans="1:5" x14ac:dyDescent="0.25">
      <c r="A40" s="214">
        <v>35</v>
      </c>
      <c r="B40" s="211" t="str">
        <f>'2. Satellites input'!A42</f>
        <v>CBERS-4 (ZY 1E)</v>
      </c>
      <c r="C40" s="211" t="str">
        <f>'2. Satellites input'!B42</f>
        <v>OPERATIONAL</v>
      </c>
      <c r="D40" s="212">
        <f>'2. Satellites input'!D42</f>
        <v>41980</v>
      </c>
      <c r="E40" s="213" t="str">
        <f>'2. Satellites input'!AE42</f>
        <v>CHN &amp; BRA</v>
      </c>
    </row>
    <row r="41" spans="1:5" x14ac:dyDescent="0.25">
      <c r="A41" s="214">
        <v>36</v>
      </c>
      <c r="B41" s="211" t="str">
        <f>'2. Satellites input'!A43</f>
        <v>CBERS-4 (ZY 1E)</v>
      </c>
      <c r="C41" s="211" t="str">
        <f>'2. Satellites input'!B43</f>
        <v>OPERATIONAL</v>
      </c>
      <c r="D41" s="212">
        <f>'2. Satellites input'!D43</f>
        <v>41980</v>
      </c>
      <c r="E41" s="213" t="str">
        <f>'2. Satellites input'!AE43</f>
        <v>CHN &amp; BRA</v>
      </c>
    </row>
    <row r="42" spans="1:5" x14ac:dyDescent="0.25">
      <c r="A42" s="214">
        <v>37</v>
      </c>
      <c r="B42" s="211" t="str">
        <f>'2. Satellites input'!A44</f>
        <v>CBERS-4 (ZY 1E)</v>
      </c>
      <c r="C42" s="211" t="str">
        <f>'2. Satellites input'!B44</f>
        <v>OPERATIONAL</v>
      </c>
      <c r="D42" s="212">
        <f>'2. Satellites input'!D44</f>
        <v>41980</v>
      </c>
      <c r="E42" s="213" t="str">
        <f>'2. Satellites input'!AE44</f>
        <v>CHN &amp; BRA</v>
      </c>
    </row>
    <row r="43" spans="1:5" x14ac:dyDescent="0.25">
      <c r="A43" s="214">
        <v>38</v>
      </c>
      <c r="B43" s="211" t="str">
        <f>'2. Satellites input'!A45</f>
        <v>CBERS-4 (ZY 1E)</v>
      </c>
      <c r="C43" s="211" t="str">
        <f>'2. Satellites input'!B45</f>
        <v>OPERATIONAL</v>
      </c>
      <c r="D43" s="212">
        <f>'2. Satellites input'!D45</f>
        <v>41980</v>
      </c>
      <c r="E43" s="213" t="str">
        <f>'2. Satellites input'!AE45</f>
        <v>CHN &amp; BRA</v>
      </c>
    </row>
    <row r="44" spans="1:5" x14ac:dyDescent="0.25">
      <c r="A44" s="214">
        <v>39</v>
      </c>
      <c r="B44" s="211" t="str">
        <f>'2. Satellites input'!A46</f>
        <v>CBERS-4 (ZY 1E)</v>
      </c>
      <c r="C44" s="211" t="str">
        <f>'2. Satellites input'!B46</f>
        <v>OPERATIONAL</v>
      </c>
      <c r="D44" s="212">
        <f>'2. Satellites input'!D46</f>
        <v>41980</v>
      </c>
      <c r="E44" s="213" t="str">
        <f>'2. Satellites input'!AE46</f>
        <v>CHN &amp; BRA</v>
      </c>
    </row>
    <row r="45" spans="1:5" x14ac:dyDescent="0.25">
      <c r="A45" s="214">
        <v>40</v>
      </c>
      <c r="B45" s="211" t="str">
        <f>'2. Satellites input'!A47</f>
        <v>CBERS-4B (ZY 1E2)</v>
      </c>
      <c r="C45" s="211" t="str">
        <f>'2. Satellites input'!B47</f>
        <v>DEVELOPMENT</v>
      </c>
      <c r="D45" s="212" t="str">
        <f>'2. Satellites input'!D47</f>
        <v>2016</v>
      </c>
      <c r="E45" s="213" t="str">
        <f>'2. Satellites input'!AE47</f>
        <v>CHN &amp; BRA</v>
      </c>
    </row>
    <row r="46" spans="1:5" x14ac:dyDescent="0.25">
      <c r="A46" s="214">
        <v>41</v>
      </c>
      <c r="B46" s="211" t="str">
        <f>'2. Satellites input'!A48</f>
        <v>CBERS-4B (ZY 1E2)</v>
      </c>
      <c r="C46" s="211" t="str">
        <f>'2. Satellites input'!B48</f>
        <v>DEVELOPMENT</v>
      </c>
      <c r="D46" s="212" t="str">
        <f>'2. Satellites input'!D48</f>
        <v>2016</v>
      </c>
      <c r="E46" s="213" t="str">
        <f>'2. Satellites input'!AE48</f>
        <v>CHN &amp; BRA</v>
      </c>
    </row>
    <row r="47" spans="1:5" x14ac:dyDescent="0.25">
      <c r="A47" s="214">
        <v>42</v>
      </c>
      <c r="B47" s="211" t="str">
        <f>'2. Satellites input'!A49</f>
        <v>CBERS-4B (ZY 1E2)</v>
      </c>
      <c r="C47" s="211" t="str">
        <f>'2. Satellites input'!B49</f>
        <v>DEVELOPMENT</v>
      </c>
      <c r="D47" s="212" t="str">
        <f>'2. Satellites input'!D49</f>
        <v>2016</v>
      </c>
      <c r="E47" s="213" t="str">
        <f>'2. Satellites input'!AE49</f>
        <v>CHN &amp; BRA</v>
      </c>
    </row>
    <row r="48" spans="1:5" x14ac:dyDescent="0.25">
      <c r="A48" s="214">
        <v>43</v>
      </c>
      <c r="B48" s="211" t="str">
        <f>'2. Satellites input'!A50</f>
        <v>CBERS-4B (ZY 1E2)</v>
      </c>
      <c r="C48" s="211" t="str">
        <f>'2. Satellites input'!B50</f>
        <v>DEVELOPMENT</v>
      </c>
      <c r="D48" s="212" t="str">
        <f>'2. Satellites input'!D50</f>
        <v>2016</v>
      </c>
      <c r="E48" s="213" t="str">
        <f>'2. Satellites input'!AE50</f>
        <v>CHN &amp; BRA</v>
      </c>
    </row>
    <row r="49" spans="1:5" x14ac:dyDescent="0.25">
      <c r="A49" s="214">
        <v>44</v>
      </c>
      <c r="B49" s="211" t="str">
        <f>'2. Satellites input'!A54</f>
        <v>CFOSAT</v>
      </c>
      <c r="C49" s="211" t="str">
        <f>'2. Satellites input'!B54</f>
        <v>DEVELOPMENT</v>
      </c>
      <c r="D49" s="212" t="str">
        <f>'2. Satellites input'!D54</f>
        <v>2018</v>
      </c>
      <c r="E49" s="213" t="str">
        <f>'2. Satellites input'!AE54</f>
        <v>CHN/CNSA</v>
      </c>
    </row>
    <row r="50" spans="1:5" x14ac:dyDescent="0.25">
      <c r="A50" s="214">
        <v>45</v>
      </c>
      <c r="B50" s="211" t="str">
        <f>'2. Satellites input'!A55</f>
        <v>Coriolis</v>
      </c>
      <c r="C50" s="211" t="str">
        <f>'2. Satellites input'!B55</f>
        <v>OPERATIONAL</v>
      </c>
      <c r="D50" s="212">
        <f>'2. Satellites input'!D55</f>
        <v>37627</v>
      </c>
      <c r="E50" s="213" t="str">
        <f>'2. Satellites input'!AE55</f>
        <v>USA NASA</v>
      </c>
    </row>
    <row r="51" spans="1:5" x14ac:dyDescent="0.25">
      <c r="A51" s="214">
        <v>46</v>
      </c>
      <c r="B51" s="211" t="str">
        <f>'2. Satellites input'!A56</f>
        <v>Cosmo-Skymed-1</v>
      </c>
      <c r="C51" s="211" t="str">
        <f>'2. Satellites input'!B56</f>
        <v>OPERATIONAL</v>
      </c>
      <c r="D51" s="212">
        <f>'2. Satellites input'!D56</f>
        <v>39241</v>
      </c>
      <c r="E51" s="213" t="str">
        <f>'2. Satellites input'!AE56</f>
        <v>ITALY/ASI</v>
      </c>
    </row>
    <row r="52" spans="1:5" x14ac:dyDescent="0.25">
      <c r="A52" s="214">
        <v>47</v>
      </c>
      <c r="B52" s="211" t="str">
        <f>'2. Satellites input'!A57</f>
        <v>Cosmo-Skymed-1</v>
      </c>
      <c r="C52" s="211" t="str">
        <f>'2. Satellites input'!B57</f>
        <v>OPERATIONAL</v>
      </c>
      <c r="D52" s="212">
        <f>'2. Satellites input'!D57</f>
        <v>39241</v>
      </c>
      <c r="E52" s="213" t="str">
        <f>'2. Satellites input'!AE57</f>
        <v>ITALY/ASI</v>
      </c>
    </row>
    <row r="53" spans="1:5" x14ac:dyDescent="0.25">
      <c r="A53" s="214">
        <v>48</v>
      </c>
      <c r="B53" s="211" t="str">
        <f>'2. Satellites input'!A58</f>
        <v>Cosmo-Skymed-2</v>
      </c>
      <c r="C53" s="211" t="str">
        <f>'2. Satellites input'!B58</f>
        <v>OPERATIONAL</v>
      </c>
      <c r="D53" s="212">
        <f>'2. Satellites input'!D58</f>
        <v>39425</v>
      </c>
      <c r="E53" s="213" t="str">
        <f>'2. Satellites input'!AE58</f>
        <v>ITALY/ASI</v>
      </c>
    </row>
    <row r="54" spans="1:5" x14ac:dyDescent="0.25">
      <c r="A54" s="214">
        <v>49</v>
      </c>
      <c r="B54" s="211" t="str">
        <f>'2. Satellites input'!A59</f>
        <v>Cosmo-Skymed-2</v>
      </c>
      <c r="C54" s="211" t="str">
        <f>'2. Satellites input'!B59</f>
        <v>OPERATIONAL</v>
      </c>
      <c r="D54" s="212">
        <f>'2. Satellites input'!D59</f>
        <v>39425</v>
      </c>
      <c r="E54" s="213" t="str">
        <f>'2. Satellites input'!AE59</f>
        <v>ITALY/ASI</v>
      </c>
    </row>
    <row r="55" spans="1:5" x14ac:dyDescent="0.25">
      <c r="A55" s="214">
        <v>50</v>
      </c>
      <c r="B55" s="211" t="str">
        <f>'2. Satellites input'!A60</f>
        <v>Cosmo-Skymed-3</v>
      </c>
      <c r="C55" s="211" t="str">
        <f>'2. Satellites input'!B60</f>
        <v>OPERATIONAL</v>
      </c>
      <c r="D55" s="212">
        <f>'2. Satellites input'!D60</f>
        <v>39746</v>
      </c>
      <c r="E55" s="213" t="str">
        <f>'2. Satellites input'!AE60</f>
        <v>ITALY/ASI</v>
      </c>
    </row>
    <row r="56" spans="1:5" x14ac:dyDescent="0.25">
      <c r="A56" s="214">
        <v>51</v>
      </c>
      <c r="B56" s="211" t="str">
        <f>'2. Satellites input'!A61</f>
        <v>Cosmo-Skymed-3</v>
      </c>
      <c r="C56" s="211" t="str">
        <f>'2. Satellites input'!B61</f>
        <v>OPERATIONAL</v>
      </c>
      <c r="D56" s="212">
        <f>'2. Satellites input'!D61</f>
        <v>39746</v>
      </c>
      <c r="E56" s="213" t="str">
        <f>'2. Satellites input'!AE61</f>
        <v>ITALY/ASI</v>
      </c>
    </row>
    <row r="57" spans="1:5" x14ac:dyDescent="0.25">
      <c r="A57" s="214">
        <v>52</v>
      </c>
      <c r="B57" s="211" t="str">
        <f>'2. Satellites input'!A62</f>
        <v>Cosmo-Skymed-4</v>
      </c>
      <c r="C57" s="211" t="str">
        <f>'2. Satellites input'!B62</f>
        <v>OPERATIONAL</v>
      </c>
      <c r="D57" s="212">
        <f>'2. Satellites input'!D62</f>
        <v>40487</v>
      </c>
      <c r="E57" s="213" t="str">
        <f>'2. Satellites input'!AE62</f>
        <v>ITALY/ASI</v>
      </c>
    </row>
    <row r="58" spans="1:5" x14ac:dyDescent="0.25">
      <c r="A58" s="214">
        <v>53</v>
      </c>
      <c r="B58" s="211" t="str">
        <f>'2. Satellites input'!A63</f>
        <v>Cosmo-Skymed-4</v>
      </c>
      <c r="C58" s="211" t="str">
        <f>'2. Satellites input'!B63</f>
        <v>OPERATIONAL</v>
      </c>
      <c r="D58" s="212">
        <f>'2. Satellites input'!D63</f>
        <v>40487</v>
      </c>
      <c r="E58" s="213" t="str">
        <f>'2. Satellites input'!AE63</f>
        <v>ITALY/ASI</v>
      </c>
    </row>
    <row r="59" spans="1:5" x14ac:dyDescent="0.25">
      <c r="A59" s="214">
        <v>54</v>
      </c>
      <c r="B59" s="211" t="str">
        <f>'2. Satellites input'!A66</f>
        <v>Cryosat-2</v>
      </c>
      <c r="C59" s="211" t="str">
        <f>'2. Satellites input'!B66</f>
        <v>OPERATIONAL</v>
      </c>
      <c r="D59" s="212">
        <f>'2. Satellites input'!D66</f>
        <v>40276</v>
      </c>
      <c r="E59" s="213" t="str">
        <f>'2. Satellites input'!AE66</f>
        <v>ESA</v>
      </c>
    </row>
    <row r="60" spans="1:5" x14ac:dyDescent="0.25">
      <c r="A60" s="214">
        <v>55</v>
      </c>
      <c r="B60" s="211" t="str">
        <f>'2. Satellites input'!A67</f>
        <v>Deimos-1</v>
      </c>
      <c r="C60" s="211" t="str">
        <f>'2. Satellites input'!B67</f>
        <v>OPERATIONAL</v>
      </c>
      <c r="D60" s="212">
        <f>'2. Satellites input'!D67</f>
        <v>40023</v>
      </c>
      <c r="E60" s="213" t="str">
        <f>'2. Satellites input'!AE67</f>
        <v>Spain</v>
      </c>
    </row>
    <row r="61" spans="1:5" x14ac:dyDescent="0.25">
      <c r="A61" s="214">
        <v>56</v>
      </c>
      <c r="B61" s="211" t="str">
        <f>'2. Satellites input'!A68</f>
        <v>Deimos-2</v>
      </c>
      <c r="C61" s="211" t="str">
        <f>'2. Satellites input'!B68</f>
        <v>OPERATIONAL</v>
      </c>
      <c r="D61" s="212">
        <f>'2. Satellites input'!D68</f>
        <v>41809</v>
      </c>
      <c r="E61" s="213" t="str">
        <f>'2. Satellites input'!AE68</f>
        <v>Spain</v>
      </c>
    </row>
    <row r="62" spans="1:5" x14ac:dyDescent="0.25">
      <c r="A62" s="214">
        <v>57</v>
      </c>
      <c r="B62" s="211" t="str">
        <f>'2. Satellites input'!A71</f>
        <v>DMC3 (4 sats)</v>
      </c>
      <c r="C62" s="211" t="str">
        <f>'2. Satellites input'!B71</f>
        <v>OPERATIONAL</v>
      </c>
      <c r="D62" s="212">
        <f>'2. Satellites input'!D71</f>
        <v>42195</v>
      </c>
      <c r="E62" s="213" t="str">
        <f>'2. Satellites input'!AE71</f>
        <v>GREAT BRITAIN</v>
      </c>
    </row>
    <row r="63" spans="1:5" x14ac:dyDescent="0.25">
      <c r="A63" s="214">
        <v>58</v>
      </c>
      <c r="B63" s="211" t="str">
        <f>'2. Satellites input'!A76</f>
        <v>DTRS-ISS</v>
      </c>
      <c r="C63" s="211" t="str">
        <f>'2. Satellites input'!B76</f>
        <v>OPERATIONAL</v>
      </c>
      <c r="D63" s="212">
        <f>'2. Satellites input'!D76</f>
        <v>40564</v>
      </c>
      <c r="E63" s="213" t="str">
        <f>'2. Satellites input'!AE76</f>
        <v>RUS</v>
      </c>
    </row>
    <row r="64" spans="1:5" x14ac:dyDescent="0.25">
      <c r="A64" s="214">
        <v>59</v>
      </c>
      <c r="B64" s="211" t="str">
        <f>'2. Satellites input'!A77</f>
        <v>DubaiSat-1</v>
      </c>
      <c r="C64" s="211" t="str">
        <f>'2. Satellites input'!B77</f>
        <v>OPERATIONAL</v>
      </c>
      <c r="D64" s="212">
        <f>'2. Satellites input'!D77</f>
        <v>40023</v>
      </c>
      <c r="E64" s="213" t="str">
        <f>'2. Satellites input'!AE77</f>
        <v>UAE</v>
      </c>
    </row>
    <row r="65" spans="1:5" x14ac:dyDescent="0.25">
      <c r="A65" s="214">
        <v>60</v>
      </c>
      <c r="B65" s="211" t="str">
        <f>'2. Satellites input'!A78</f>
        <v>DubaiSat-1</v>
      </c>
      <c r="C65" s="211" t="str">
        <f>'2. Satellites input'!B78</f>
        <v>OPERATIONAL</v>
      </c>
      <c r="D65" s="212">
        <f>'2. Satellites input'!D78</f>
        <v>40023</v>
      </c>
      <c r="E65" s="213" t="str">
        <f>'2. Satellites input'!AE78</f>
        <v>UAE</v>
      </c>
    </row>
    <row r="66" spans="1:5" ht="26.4" x14ac:dyDescent="0.25">
      <c r="A66" s="214">
        <v>61</v>
      </c>
      <c r="B66" s="211" t="str">
        <f>'2. Satellites input'!A79</f>
        <v>DubaiSat-2</v>
      </c>
      <c r="C66" s="211" t="str">
        <f>'2. Satellites input'!B79</f>
        <v>OPERATIONAL</v>
      </c>
      <c r="D66" s="212" t="str">
        <f>'2. Satellites input'!D79</f>
        <v>20 NOV 2013</v>
      </c>
      <c r="E66" s="213" t="str">
        <f>'2. Satellites input'!AE79</f>
        <v>UAE</v>
      </c>
    </row>
    <row r="67" spans="1:5" ht="26.4" x14ac:dyDescent="0.25">
      <c r="A67" s="214">
        <v>62</v>
      </c>
      <c r="B67" s="211" t="str">
        <f>'2. Satellites input'!A80</f>
        <v>DubaiSat-2</v>
      </c>
      <c r="C67" s="211" t="str">
        <f>'2. Satellites input'!B80</f>
        <v>OPERATIONAL</v>
      </c>
      <c r="D67" s="212" t="str">
        <f>'2. Satellites input'!D80</f>
        <v>20 NOV 2013</v>
      </c>
      <c r="E67" s="213" t="str">
        <f>'2. Satellites input'!AE80</f>
        <v>UAE</v>
      </c>
    </row>
    <row r="68" spans="1:5" ht="26.4" x14ac:dyDescent="0.25">
      <c r="A68" s="214">
        <v>63</v>
      </c>
      <c r="B68" s="211" t="str">
        <f>'2. Satellites input'!A81</f>
        <v>DubaiSat-2</v>
      </c>
      <c r="C68" s="211" t="str">
        <f>'2. Satellites input'!B81</f>
        <v>OPERATIONAL</v>
      </c>
      <c r="D68" s="212" t="str">
        <f>'2. Satellites input'!D81</f>
        <v>20 NOV 2013</v>
      </c>
      <c r="E68" s="213" t="str">
        <f>'2. Satellites input'!AE81</f>
        <v>UAE</v>
      </c>
    </row>
    <row r="69" spans="1:5" ht="26.4" x14ac:dyDescent="0.25">
      <c r="A69" s="214">
        <v>64</v>
      </c>
      <c r="B69" s="211" t="str">
        <f>'2. Satellites input'!A82</f>
        <v>DubaiSat-2</v>
      </c>
      <c r="C69" s="211" t="str">
        <f>'2. Satellites input'!B82</f>
        <v>OPERATIONAL</v>
      </c>
      <c r="D69" s="212" t="str">
        <f>'2. Satellites input'!D82</f>
        <v>20 NOV 2013</v>
      </c>
      <c r="E69" s="213" t="str">
        <f>'2. Satellites input'!AE82</f>
        <v>UAE</v>
      </c>
    </row>
    <row r="70" spans="1:5" ht="26.4" x14ac:dyDescent="0.25">
      <c r="A70" s="214">
        <v>65</v>
      </c>
      <c r="B70" s="211" t="str">
        <f>'2. Satellites input'!A83</f>
        <v>DubaiSat-2B</v>
      </c>
      <c r="C70" s="211" t="str">
        <f>'2. Satellites input'!B83</f>
        <v>OPERATIONAL</v>
      </c>
      <c r="D70" s="212" t="str">
        <f>'2. Satellites input'!D83</f>
        <v>21 NOV 2013</v>
      </c>
      <c r="E70" s="213" t="str">
        <f>'2. Satellites input'!AE83</f>
        <v>UAE</v>
      </c>
    </row>
    <row r="71" spans="1:5" ht="26.4" x14ac:dyDescent="0.25">
      <c r="A71" s="214">
        <v>66</v>
      </c>
      <c r="B71" s="211" t="str">
        <f>'2. Satellites input'!A84</f>
        <v>DubaiSat-2B</v>
      </c>
      <c r="C71" s="211" t="str">
        <f>'2. Satellites input'!B84</f>
        <v>OPERATIONAL</v>
      </c>
      <c r="D71" s="212" t="str">
        <f>'2. Satellites input'!D84</f>
        <v>21 NOV 2013</v>
      </c>
      <c r="E71" s="213" t="str">
        <f>'2. Satellites input'!AE84</f>
        <v>UAE</v>
      </c>
    </row>
    <row r="72" spans="1:5" ht="26.4" x14ac:dyDescent="0.25">
      <c r="A72" s="214">
        <v>67</v>
      </c>
      <c r="B72" s="211" t="str">
        <f>'2. Satellites input'!A85</f>
        <v>EGYPTSAT 2 (MISRSAT)</v>
      </c>
      <c r="C72" s="211" t="str">
        <f>'2. Satellites input'!B85</f>
        <v>OPERATIONAL</v>
      </c>
      <c r="D72" s="212" t="str">
        <f>'2. Satellites input'!D85</f>
        <v>16 APRIL 2014</v>
      </c>
      <c r="E72" s="213" t="str">
        <f>'2. Satellites input'!AE85</f>
        <v>EGY</v>
      </c>
    </row>
    <row r="73" spans="1:5" ht="26.4" x14ac:dyDescent="0.25">
      <c r="A73" s="214">
        <v>68</v>
      </c>
      <c r="B73" s="211" t="str">
        <f>'2. Satellites input'!A86</f>
        <v>E-STAR</v>
      </c>
      <c r="C73" s="211" t="str">
        <f>'2. Satellites input'!B86</f>
        <v>DEVELOPMENT</v>
      </c>
      <c r="D73" s="212" t="str">
        <f>'2. Satellites input'!D86</f>
        <v>BEFORE 2018</v>
      </c>
      <c r="E73" s="213" t="str">
        <f>'2. Satellites input'!AE86</f>
        <v>EGY</v>
      </c>
    </row>
    <row r="74" spans="1:5" x14ac:dyDescent="0.25">
      <c r="A74" s="214">
        <v>69</v>
      </c>
      <c r="B74" s="211" t="str">
        <f>'2. Satellites input'!A87</f>
        <v>EarthCare</v>
      </c>
      <c r="C74" s="211" t="str">
        <f>'2. Satellites input'!B87</f>
        <v>DEVELOPMENT</v>
      </c>
      <c r="D74" s="212" t="str">
        <f>'2. Satellites input'!D87</f>
        <v>2018</v>
      </c>
      <c r="E74" s="213" t="str">
        <f>'2. Satellites input'!AE87</f>
        <v>ESA</v>
      </c>
    </row>
    <row r="75" spans="1:5" x14ac:dyDescent="0.25">
      <c r="A75" s="214">
        <v>70</v>
      </c>
      <c r="B75" s="211" t="str">
        <f>'2. Satellites input'!A88</f>
        <v>EnMAP</v>
      </c>
      <c r="C75" s="211" t="str">
        <f>'2. Satellites input'!B88</f>
        <v>DEVELOPMENT</v>
      </c>
      <c r="D75" s="212" t="str">
        <f>'2. Satellites input'!D88</f>
        <v>2019</v>
      </c>
      <c r="E75" s="213" t="str">
        <f>'2. Satellites input'!AE88</f>
        <v>D/DLR</v>
      </c>
    </row>
    <row r="76" spans="1:5" x14ac:dyDescent="0.25">
      <c r="A76" s="214">
        <v>71</v>
      </c>
      <c r="B76" s="211" t="str">
        <f>'2. Satellites input'!A89</f>
        <v>EO-1 (NPM)</v>
      </c>
      <c r="C76" s="211" t="str">
        <f>'2. Satellites input'!B89</f>
        <v>OPERATIONAL</v>
      </c>
      <c r="D76" s="212">
        <f>'2. Satellites input'!D89</f>
        <v>36851</v>
      </c>
      <c r="E76" s="213" t="str">
        <f>'2. Satellites input'!AE89</f>
        <v>USA NASA</v>
      </c>
    </row>
    <row r="77" spans="1:5" x14ac:dyDescent="0.25">
      <c r="A77" s="214">
        <v>72</v>
      </c>
      <c r="B77" s="211" t="str">
        <f>'2. Satellites input'!A90</f>
        <v>EROS-A1</v>
      </c>
      <c r="C77" s="211" t="str">
        <f>'2. Satellites input'!B90</f>
        <v>OPERATIONAL</v>
      </c>
      <c r="D77" s="212">
        <f>'2. Satellites input'!D90</f>
        <v>36906</v>
      </c>
      <c r="E77" s="213" t="str">
        <f>'2. Satellites input'!AE90</f>
        <v>Israel</v>
      </c>
    </row>
    <row r="78" spans="1:5" x14ac:dyDescent="0.25">
      <c r="A78" s="214">
        <v>73</v>
      </c>
      <c r="B78" s="211" t="str">
        <f>'2. Satellites input'!A91</f>
        <v>EROS-A1</v>
      </c>
      <c r="C78" s="211" t="str">
        <f>'2. Satellites input'!B91</f>
        <v>OPERATIONAL</v>
      </c>
      <c r="D78" s="212">
        <f>'2. Satellites input'!D91</f>
        <v>36906</v>
      </c>
      <c r="E78" s="213" t="str">
        <f>'2. Satellites input'!AE91</f>
        <v>Israel</v>
      </c>
    </row>
    <row r="79" spans="1:5" x14ac:dyDescent="0.25">
      <c r="A79" s="214">
        <v>74</v>
      </c>
      <c r="B79" s="211" t="str">
        <f>'2. Satellites input'!A92</f>
        <v>EROS-B</v>
      </c>
      <c r="C79" s="211" t="str">
        <f>'2. Satellites input'!B92</f>
        <v>OPERATIONAL</v>
      </c>
      <c r="D79" s="212">
        <f>'2. Satellites input'!D92</f>
        <v>38832</v>
      </c>
      <c r="E79" s="213" t="str">
        <f>'2. Satellites input'!AE92</f>
        <v>Israel</v>
      </c>
    </row>
    <row r="80" spans="1:5" x14ac:dyDescent="0.25">
      <c r="A80" s="214">
        <v>75</v>
      </c>
      <c r="B80" s="211" t="str">
        <f>'2. Satellites input'!A93</f>
        <v>EROS-B</v>
      </c>
      <c r="C80" s="211" t="str">
        <f>'2. Satellites input'!B93</f>
        <v>OPERATIONAL</v>
      </c>
      <c r="D80" s="212">
        <f>'2. Satellites input'!D93</f>
        <v>38832</v>
      </c>
      <c r="E80" s="213" t="str">
        <f>'2. Satellites input'!AE93</f>
        <v>Israel</v>
      </c>
    </row>
    <row r="81" spans="1:5" x14ac:dyDescent="0.25">
      <c r="A81" s="214">
        <v>76</v>
      </c>
      <c r="B81" s="211" t="str">
        <f>'2. Satellites input'!A94</f>
        <v>ESSAIM-1</v>
      </c>
      <c r="C81" s="211" t="str">
        <f>'2. Satellites input'!B94</f>
        <v>OPERATIONAL</v>
      </c>
      <c r="D81" s="212">
        <f>'2. Satellites input'!D94</f>
        <v>38339</v>
      </c>
      <c r="E81" s="213" t="str">
        <f>'2. Satellites input'!AE94</f>
        <v>F</v>
      </c>
    </row>
    <row r="82" spans="1:5" x14ac:dyDescent="0.25">
      <c r="A82" s="214">
        <v>77</v>
      </c>
      <c r="B82" s="211" t="str">
        <f>'2. Satellites input'!A95</f>
        <v>ESSAIM-1</v>
      </c>
      <c r="C82" s="211" t="str">
        <f>'2. Satellites input'!B95</f>
        <v>OPERATIONAL</v>
      </c>
      <c r="D82" s="212">
        <f>'2. Satellites input'!D95</f>
        <v>38339</v>
      </c>
      <c r="E82" s="213" t="str">
        <f>'2. Satellites input'!AE95</f>
        <v>F</v>
      </c>
    </row>
    <row r="83" spans="1:5" x14ac:dyDescent="0.25">
      <c r="A83" s="214">
        <v>78</v>
      </c>
      <c r="B83" s="211" t="str">
        <f>'2. Satellites input'!A96</f>
        <v>ESSAIM-1</v>
      </c>
      <c r="C83" s="211" t="str">
        <f>'2. Satellites input'!B96</f>
        <v>OPERATIONAL</v>
      </c>
      <c r="D83" s="212">
        <f>'2. Satellites input'!D96</f>
        <v>38339</v>
      </c>
      <c r="E83" s="213" t="str">
        <f>'2. Satellites input'!AE96</f>
        <v>F</v>
      </c>
    </row>
    <row r="84" spans="1:5" x14ac:dyDescent="0.25">
      <c r="A84" s="214">
        <v>79</v>
      </c>
      <c r="B84" s="211" t="str">
        <f>'2. Satellites input'!A97</f>
        <v>ESSAIM-1</v>
      </c>
      <c r="C84" s="211" t="str">
        <f>'2. Satellites input'!B97</f>
        <v>OPERATIONAL</v>
      </c>
      <c r="D84" s="212">
        <f>'2. Satellites input'!D97</f>
        <v>38339</v>
      </c>
      <c r="E84" s="213" t="str">
        <f>'2. Satellites input'!AE97</f>
        <v>F</v>
      </c>
    </row>
    <row r="85" spans="1:5" x14ac:dyDescent="0.25">
      <c r="A85" s="214">
        <v>80</v>
      </c>
      <c r="B85" s="211" t="str">
        <f>'2. Satellites input'!A98</f>
        <v>ESSAIM-2</v>
      </c>
      <c r="C85" s="211" t="str">
        <f>'2. Satellites input'!B98</f>
        <v>OPERATIONAL</v>
      </c>
      <c r="D85" s="212">
        <f>'2. Satellites input'!D98</f>
        <v>38339</v>
      </c>
      <c r="E85" s="213" t="str">
        <f>'2. Satellites input'!AE98</f>
        <v>F</v>
      </c>
    </row>
    <row r="86" spans="1:5" x14ac:dyDescent="0.25">
      <c r="A86" s="214">
        <v>81</v>
      </c>
      <c r="B86" s="211" t="str">
        <f>'2. Satellites input'!A99</f>
        <v>ESSAIM-2</v>
      </c>
      <c r="C86" s="211" t="str">
        <f>'2. Satellites input'!B99</f>
        <v>OPERATIONAL</v>
      </c>
      <c r="D86" s="212">
        <f>'2. Satellites input'!D99</f>
        <v>38339</v>
      </c>
      <c r="E86" s="213" t="str">
        <f>'2. Satellites input'!AE99</f>
        <v>F</v>
      </c>
    </row>
    <row r="87" spans="1:5" x14ac:dyDescent="0.25">
      <c r="A87" s="214">
        <v>82</v>
      </c>
      <c r="B87" s="211" t="str">
        <f>'2. Satellites input'!A100</f>
        <v>ESSAIM-2</v>
      </c>
      <c r="C87" s="211" t="str">
        <f>'2. Satellites input'!B100</f>
        <v>OPERATIONAL</v>
      </c>
      <c r="D87" s="212">
        <f>'2. Satellites input'!D100</f>
        <v>38339</v>
      </c>
      <c r="E87" s="213" t="str">
        <f>'2. Satellites input'!AE100</f>
        <v>F</v>
      </c>
    </row>
    <row r="88" spans="1:5" x14ac:dyDescent="0.25">
      <c r="A88" s="214">
        <v>83</v>
      </c>
      <c r="B88" s="211" t="str">
        <f>'2. Satellites input'!A101</f>
        <v>ESSAIM-2</v>
      </c>
      <c r="C88" s="211" t="str">
        <f>'2. Satellites input'!B101</f>
        <v>OPERATIONAL</v>
      </c>
      <c r="D88" s="212">
        <f>'2. Satellites input'!D101</f>
        <v>38339</v>
      </c>
      <c r="E88" s="213" t="str">
        <f>'2. Satellites input'!AE101</f>
        <v>F</v>
      </c>
    </row>
    <row r="89" spans="1:5" x14ac:dyDescent="0.25">
      <c r="A89" s="214">
        <v>84</v>
      </c>
      <c r="B89" s="211" t="str">
        <f>'2. Satellites input'!A102</f>
        <v>ESSAIM-3</v>
      </c>
      <c r="C89" s="211" t="str">
        <f>'2. Satellites input'!B102</f>
        <v>OPERATIONAL</v>
      </c>
      <c r="D89" s="212">
        <f>'2. Satellites input'!D102</f>
        <v>38339</v>
      </c>
      <c r="E89" s="213" t="str">
        <f>'2. Satellites input'!AE102</f>
        <v>F</v>
      </c>
    </row>
    <row r="90" spans="1:5" x14ac:dyDescent="0.25">
      <c r="A90" s="214">
        <v>85</v>
      </c>
      <c r="B90" s="211" t="str">
        <f>'2. Satellites input'!A103</f>
        <v>ESSAIM-3</v>
      </c>
      <c r="C90" s="211" t="str">
        <f>'2. Satellites input'!B103</f>
        <v>OPERATIONAL</v>
      </c>
      <c r="D90" s="212">
        <f>'2. Satellites input'!D103</f>
        <v>38339</v>
      </c>
      <c r="E90" s="213" t="str">
        <f>'2. Satellites input'!AE103</f>
        <v>F</v>
      </c>
    </row>
    <row r="91" spans="1:5" x14ac:dyDescent="0.25">
      <c r="A91" s="214">
        <v>86</v>
      </c>
      <c r="B91" s="211" t="str">
        <f>'2. Satellites input'!A104</f>
        <v>ESSAIM-3</v>
      </c>
      <c r="C91" s="211" t="str">
        <f>'2. Satellites input'!B104</f>
        <v>OPERATIONAL</v>
      </c>
      <c r="D91" s="212">
        <f>'2. Satellites input'!D104</f>
        <v>38339</v>
      </c>
      <c r="E91" s="213" t="str">
        <f>'2. Satellites input'!AE104</f>
        <v>F</v>
      </c>
    </row>
    <row r="92" spans="1:5" x14ac:dyDescent="0.25">
      <c r="A92" s="214">
        <v>87</v>
      </c>
      <c r="B92" s="211" t="str">
        <f>'2. Satellites input'!A105</f>
        <v>ESSAIM-3</v>
      </c>
      <c r="C92" s="211" t="str">
        <f>'2. Satellites input'!B105</f>
        <v>OPERATIONAL</v>
      </c>
      <c r="D92" s="212">
        <f>'2. Satellites input'!D105</f>
        <v>38339</v>
      </c>
      <c r="E92" s="213" t="str">
        <f>'2. Satellites input'!AE105</f>
        <v>F</v>
      </c>
    </row>
    <row r="93" spans="1:5" x14ac:dyDescent="0.25">
      <c r="A93" s="214">
        <v>88</v>
      </c>
      <c r="B93" s="211" t="str">
        <f>'2. Satellites input'!A106</f>
        <v>ESSAIM-4</v>
      </c>
      <c r="C93" s="211" t="str">
        <f>'2. Satellites input'!B106</f>
        <v>OPERATIONAL</v>
      </c>
      <c r="D93" s="212">
        <f>'2. Satellites input'!D106</f>
        <v>38339</v>
      </c>
      <c r="E93" s="213" t="str">
        <f>'2. Satellites input'!AE106</f>
        <v>F</v>
      </c>
    </row>
    <row r="94" spans="1:5" x14ac:dyDescent="0.25">
      <c r="A94" s="214">
        <v>89</v>
      </c>
      <c r="B94" s="211" t="str">
        <f>'2. Satellites input'!A107</f>
        <v>ESSAIM-4</v>
      </c>
      <c r="C94" s="211" t="str">
        <f>'2. Satellites input'!B107</f>
        <v>OPERATIONAL</v>
      </c>
      <c r="D94" s="212">
        <f>'2. Satellites input'!D107</f>
        <v>38339</v>
      </c>
      <c r="E94" s="213" t="str">
        <f>'2. Satellites input'!AE107</f>
        <v>F</v>
      </c>
    </row>
    <row r="95" spans="1:5" x14ac:dyDescent="0.25">
      <c r="A95" s="214">
        <v>90</v>
      </c>
      <c r="B95" s="211" t="str">
        <f>'2. Satellites input'!A108</f>
        <v>ESSAIM-4</v>
      </c>
      <c r="C95" s="211" t="str">
        <f>'2. Satellites input'!B108</f>
        <v>OPERATIONAL</v>
      </c>
      <c r="D95" s="212">
        <f>'2. Satellites input'!D108</f>
        <v>38339</v>
      </c>
      <c r="E95" s="213" t="str">
        <f>'2. Satellites input'!AE108</f>
        <v>F</v>
      </c>
    </row>
    <row r="96" spans="1:5" x14ac:dyDescent="0.25">
      <c r="A96" s="214">
        <v>91</v>
      </c>
      <c r="B96" s="211" t="str">
        <f>'2. Satellites input'!A109</f>
        <v>ESSAIM-4</v>
      </c>
      <c r="C96" s="211" t="str">
        <f>'2. Satellites input'!B109</f>
        <v>OPERATIONAL</v>
      </c>
      <c r="D96" s="212">
        <f>'2. Satellites input'!D109</f>
        <v>38339</v>
      </c>
      <c r="E96" s="213" t="str">
        <f>'2. Satellites input'!AE109</f>
        <v>F</v>
      </c>
    </row>
    <row r="97" spans="1:5" ht="27.9" customHeight="1" x14ac:dyDescent="0.25">
      <c r="A97" s="214">
        <v>92</v>
      </c>
      <c r="B97" s="211" t="str">
        <f>'2. Satellites input'!A110</f>
        <v>FLEX</v>
      </c>
      <c r="C97" s="211" t="str">
        <f>'2. Satellites input'!B110</f>
        <v>UNDER CONSIDERATION</v>
      </c>
      <c r="D97" s="212" t="str">
        <f>'2. Satellites input'!D110</f>
        <v>&gt; 2020</v>
      </c>
      <c r="E97" s="213" t="str">
        <f>'2. Satellites input'!AE110</f>
        <v>ESA</v>
      </c>
    </row>
    <row r="98" spans="1:5" x14ac:dyDescent="0.25">
      <c r="A98" s="214">
        <v>93</v>
      </c>
      <c r="B98" s="211" t="str">
        <f>'2. Satellites input'!A119</f>
        <v>FORMOSAT-2 (ROCSAT 2)</v>
      </c>
      <c r="C98" s="211" t="str">
        <f>'2. Satellites input'!B119</f>
        <v>OPERATIONAL</v>
      </c>
      <c r="D98" s="212">
        <f>'2. Satellites input'!D119</f>
        <v>38140</v>
      </c>
      <c r="E98" s="213" t="str">
        <f>'2. Satellites input'!AE119</f>
        <v>NSPO (Taiwan)</v>
      </c>
    </row>
    <row r="99" spans="1:5" x14ac:dyDescent="0.25">
      <c r="A99" s="214">
        <v>94</v>
      </c>
      <c r="B99" s="211" t="str">
        <f>'2. Satellites input'!A120</f>
        <v>FORMOSAT-5</v>
      </c>
      <c r="C99" s="211" t="str">
        <f>'2. Satellites input'!B120</f>
        <v>DEVELOPMENT</v>
      </c>
      <c r="D99" s="212" t="str">
        <f>'2. Satellites input'!D120</f>
        <v>1Q 2016</v>
      </c>
      <c r="E99" s="213" t="str">
        <f>'2. Satellites input'!AE120</f>
        <v>NSPO (Taiwan)</v>
      </c>
    </row>
    <row r="100" spans="1:5" x14ac:dyDescent="0.25">
      <c r="A100" s="214">
        <v>95</v>
      </c>
      <c r="B100" s="211" t="str">
        <f>'2. Satellites input'!A121</f>
        <v>FY-3A</v>
      </c>
      <c r="C100" s="211" t="str">
        <f>'2. Satellites input'!B121</f>
        <v>OPERATIONAL</v>
      </c>
      <c r="D100" s="212">
        <f>'2. Satellites input'!D121</f>
        <v>39595</v>
      </c>
      <c r="E100" s="213" t="str">
        <f>'2. Satellites input'!AE121</f>
        <v>CHN/CMA</v>
      </c>
    </row>
    <row r="101" spans="1:5" x14ac:dyDescent="0.25">
      <c r="A101" s="214">
        <v>96</v>
      </c>
      <c r="B101" s="211" t="str">
        <f>'2. Satellites input'!A122</f>
        <v>FY-3B (Fengyun-3B )</v>
      </c>
      <c r="C101" s="211" t="str">
        <f>'2. Satellites input'!B122</f>
        <v>OPERATIONAL</v>
      </c>
      <c r="D101" s="212">
        <f>'2. Satellites input'!D122</f>
        <v>40486</v>
      </c>
      <c r="E101" s="213" t="str">
        <f>'2. Satellites input'!AE122</f>
        <v>CHN/CMA</v>
      </c>
    </row>
    <row r="102" spans="1:5" x14ac:dyDescent="0.25">
      <c r="A102" s="214">
        <v>97</v>
      </c>
      <c r="B102" s="211" t="str">
        <f>'2. Satellites input'!A123</f>
        <v>FY-3C</v>
      </c>
      <c r="C102" s="211" t="str">
        <f>'2. Satellites input'!B123</f>
        <v>OPERATIONAL</v>
      </c>
      <c r="D102" s="212">
        <f>'2. Satellites input'!D123</f>
        <v>41540</v>
      </c>
      <c r="E102" s="213" t="str">
        <f>'2. Satellites input'!AE123</f>
        <v>CHN/CMA</v>
      </c>
    </row>
    <row r="103" spans="1:5" x14ac:dyDescent="0.25">
      <c r="A103" s="214">
        <v>98</v>
      </c>
      <c r="B103" s="211" t="str">
        <f>'2. Satellites input'!A124</f>
        <v>FY-3D</v>
      </c>
      <c r="C103" s="211" t="str">
        <f>'2. Satellites input'!B124</f>
        <v>DEVELOPMENT</v>
      </c>
      <c r="D103" s="212">
        <f>'2. Satellites input'!D124</f>
        <v>42248</v>
      </c>
      <c r="E103" s="213" t="str">
        <f>'2. Satellites input'!AE124</f>
        <v>CHN/CMA</v>
      </c>
    </row>
    <row r="104" spans="1:5" ht="26.4" x14ac:dyDescent="0.25">
      <c r="A104" s="214">
        <v>99</v>
      </c>
      <c r="B104" s="211" t="str">
        <f>'2. Satellites input'!A125</f>
        <v>FY-4 SERIES</v>
      </c>
      <c r="C104" s="211" t="str">
        <f>'2. Satellites input'!B125</f>
        <v>DEVELOPMENT</v>
      </c>
      <c r="D104" s="212" t="str">
        <f>'2. Satellites input'!D125</f>
        <v>2016 (FY-4A) - 2040</v>
      </c>
      <c r="E104" s="213" t="str">
        <f>'2. Satellites input'!AE125</f>
        <v>CHN/CMA</v>
      </c>
    </row>
    <row r="105" spans="1:5" x14ac:dyDescent="0.25">
      <c r="A105" s="214">
        <v>100</v>
      </c>
      <c r="B105" s="211" t="str">
        <f>'2. Satellites input'!A126</f>
        <v>GALEX</v>
      </c>
      <c r="C105" s="211" t="str">
        <f>'2. Satellites input'!B126</f>
        <v>END OF MISSION</v>
      </c>
      <c r="D105" s="212">
        <f>'2. Satellites input'!D126</f>
        <v>37739</v>
      </c>
      <c r="E105" s="213" t="str">
        <f>'2. Satellites input'!AE126</f>
        <v>USA NASA</v>
      </c>
    </row>
    <row r="106" spans="1:5" x14ac:dyDescent="0.25">
      <c r="A106" s="214">
        <v>101</v>
      </c>
      <c r="B106" s="211" t="str">
        <f>'2. Satellites input'!A127</f>
        <v>GC-1</v>
      </c>
      <c r="C106" s="211" t="str">
        <f>'2. Satellites input'!B127</f>
        <v>DEVELOPMENT</v>
      </c>
      <c r="D106" s="212" t="str">
        <f>'2. Satellites input'!D127</f>
        <v>AFTER 2016</v>
      </c>
      <c r="E106" s="213" t="str">
        <f>'2. Satellites input'!AE127</f>
        <v>CHN</v>
      </c>
    </row>
    <row r="107" spans="1:5" x14ac:dyDescent="0.25">
      <c r="A107" s="214">
        <v>102</v>
      </c>
      <c r="B107" s="211" t="str">
        <f>'2. Satellites input'!A128</f>
        <v>GC-2</v>
      </c>
      <c r="C107" s="211" t="str">
        <f>'2. Satellites input'!B128</f>
        <v>DEVELOPMENT</v>
      </c>
      <c r="D107" s="212" t="str">
        <f>'2. Satellites input'!D128</f>
        <v>AFTER 2016</v>
      </c>
      <c r="E107" s="213" t="str">
        <f>'2. Satellites input'!AE128</f>
        <v>CHN</v>
      </c>
    </row>
    <row r="108" spans="1:5" x14ac:dyDescent="0.25">
      <c r="A108" s="214">
        <v>103</v>
      </c>
      <c r="B108" s="211" t="str">
        <f>'2. Satellites input'!A130</f>
        <v>GC-5</v>
      </c>
      <c r="C108" s="211" t="str">
        <f>'2. Satellites input'!B130</f>
        <v>DEVELOPMENT</v>
      </c>
      <c r="D108" s="212" t="str">
        <f>'2. Satellites input'!D130</f>
        <v>AFTER 2016</v>
      </c>
      <c r="E108" s="213" t="str">
        <f>'2. Satellites input'!AE130</f>
        <v>CHN</v>
      </c>
    </row>
    <row r="109" spans="1:5" x14ac:dyDescent="0.25">
      <c r="A109" s="214">
        <v>104</v>
      </c>
      <c r="B109" s="211" t="str">
        <f>'2. Satellites input'!A131</f>
        <v>GCOM-C1</v>
      </c>
      <c r="C109" s="211" t="str">
        <f>'2. Satellites input'!B131</f>
        <v>DEVELOPMENT</v>
      </c>
      <c r="D109" s="212" t="str">
        <f>'2. Satellites input'!D131</f>
        <v>2016</v>
      </c>
      <c r="E109" s="213" t="str">
        <f>'2. Satellites input'!AE131</f>
        <v>JAPAN-JAXA</v>
      </c>
    </row>
    <row r="110" spans="1:5" x14ac:dyDescent="0.25">
      <c r="A110" s="214">
        <v>105</v>
      </c>
      <c r="B110" s="211" t="str">
        <f>'2. Satellites input'!A132</f>
        <v>GCOM-W1</v>
      </c>
      <c r="C110" s="211" t="str">
        <f>'2. Satellites input'!B132</f>
        <v>OPERATIONAL</v>
      </c>
      <c r="D110" s="212">
        <f>'2. Satellites input'!D132</f>
        <v>41047</v>
      </c>
      <c r="E110" s="213" t="str">
        <f>'2. Satellites input'!AE132</f>
        <v>JAPAN-JAXA</v>
      </c>
    </row>
    <row r="111" spans="1:5" x14ac:dyDescent="0.25">
      <c r="A111" s="214">
        <v>106</v>
      </c>
      <c r="B111" s="211" t="str">
        <f>'2. Satellites input'!A133</f>
        <v>GeoEye1/ Orbview-5</v>
      </c>
      <c r="C111" s="211" t="str">
        <f>'2. Satellites input'!B133</f>
        <v>OPERATIONAL</v>
      </c>
      <c r="D111" s="212" t="str">
        <f>'2. Satellites input'!D133</f>
        <v>6 Sept 2008</v>
      </c>
      <c r="E111" s="213" t="str">
        <f>'2. Satellites input'!AE133</f>
        <v>USA (DigitalGlobe Corp)</v>
      </c>
    </row>
    <row r="112" spans="1:5" x14ac:dyDescent="0.25">
      <c r="A112" s="214">
        <v>107</v>
      </c>
      <c r="B112" s="211" t="str">
        <f>'2. Satellites input'!A134</f>
        <v>GeoEye1/ Orbview-5</v>
      </c>
      <c r="C112" s="211" t="str">
        <f>'2. Satellites input'!B134</f>
        <v>OPERATIONAL</v>
      </c>
      <c r="D112" s="212" t="str">
        <f>'2. Satellites input'!D134</f>
        <v>6 Sept 2008</v>
      </c>
      <c r="E112" s="213" t="str">
        <f>'2. Satellites input'!AE134</f>
        <v>USA (DigitalGlobe Corp)</v>
      </c>
    </row>
    <row r="113" spans="1:5" x14ac:dyDescent="0.25">
      <c r="A113" s="214">
        <v>108</v>
      </c>
      <c r="B113" s="211" t="str">
        <f>'2. Satellites input'!A135</f>
        <v>GeoEye1/ Orbview-5</v>
      </c>
      <c r="C113" s="211" t="str">
        <f>'2. Satellites input'!B135</f>
        <v>OPERATIONAL</v>
      </c>
      <c r="D113" s="212" t="str">
        <f>'2. Satellites input'!D135</f>
        <v>6 Sept 2008</v>
      </c>
      <c r="E113" s="213" t="str">
        <f>'2. Satellites input'!AE135</f>
        <v>USA (DigitalGlobe Corp)</v>
      </c>
    </row>
    <row r="114" spans="1:5" x14ac:dyDescent="0.25">
      <c r="A114" s="214">
        <v>109</v>
      </c>
      <c r="B114" s="211" t="str">
        <f>'2. Satellites input'!A136</f>
        <v>GOES R-Series (2 +2)</v>
      </c>
      <c r="C114" s="211" t="str">
        <f>'2. Satellites input'!B136</f>
        <v>DEVELOPMENT</v>
      </c>
      <c r="D114" s="212">
        <f>'2. Satellites input'!D136</f>
        <v>42430</v>
      </c>
      <c r="E114" s="213" t="str">
        <f>'2. Satellites input'!AE136</f>
        <v>USA NOAA</v>
      </c>
    </row>
    <row r="115" spans="1:5" x14ac:dyDescent="0.25">
      <c r="A115" s="214">
        <v>110</v>
      </c>
      <c r="B115" s="211" t="str">
        <f>'2. Satellites input'!A137</f>
        <v>GOES R-Series (2 +2)</v>
      </c>
      <c r="C115" s="211" t="str">
        <f>'2. Satellites input'!B137</f>
        <v>DEVELOPMENT</v>
      </c>
      <c r="D115" s="212">
        <f>'2. Satellites input'!D137</f>
        <v>42430</v>
      </c>
      <c r="E115" s="213" t="str">
        <f>'2. Satellites input'!AE137</f>
        <v>USA NOAA</v>
      </c>
    </row>
    <row r="116" spans="1:5" x14ac:dyDescent="0.25">
      <c r="A116" s="214">
        <v>111</v>
      </c>
      <c r="B116" s="211" t="str">
        <f>'2. Satellites input'!A142</f>
        <v>GOKTURK-2</v>
      </c>
      <c r="C116" s="211" t="str">
        <f>'2. Satellites input'!B142</f>
        <v>OPERATIONAL</v>
      </c>
      <c r="D116" s="212">
        <f>'2. Satellites input'!D142</f>
        <v>41261</v>
      </c>
      <c r="E116" s="213" t="str">
        <f>'2. Satellites input'!AE142</f>
        <v>Turkey</v>
      </c>
    </row>
    <row r="117" spans="1:5" x14ac:dyDescent="0.25">
      <c r="A117" s="214">
        <v>112</v>
      </c>
      <c r="B117" s="211" t="str">
        <f>'2. Satellites input'!A143</f>
        <v>GOKTURK-2</v>
      </c>
      <c r="C117" s="211" t="str">
        <f>'2. Satellites input'!B143</f>
        <v>OPERATIONAL</v>
      </c>
      <c r="D117" s="212">
        <f>'2. Satellites input'!D143</f>
        <v>41261</v>
      </c>
      <c r="E117" s="213" t="str">
        <f>'2. Satellites input'!AE143</f>
        <v>Turkey</v>
      </c>
    </row>
    <row r="118" spans="1:5" x14ac:dyDescent="0.25">
      <c r="A118" s="214">
        <v>113</v>
      </c>
      <c r="B118" s="211" t="e">
        <f>'2. Satellites input'!#REF!</f>
        <v>#REF!</v>
      </c>
      <c r="C118" s="211" t="e">
        <f>'2. Satellites input'!#REF!</f>
        <v>#REF!</v>
      </c>
      <c r="D118" s="212" t="e">
        <f>'2. Satellites input'!#REF!</f>
        <v>#REF!</v>
      </c>
      <c r="E118" s="213" t="e">
        <f>'2. Satellites input'!#REF!</f>
        <v>#REF!</v>
      </c>
    </row>
    <row r="119" spans="1:5" x14ac:dyDescent="0.25">
      <c r="A119" s="214">
        <v>114</v>
      </c>
      <c r="B119" s="211" t="e">
        <f>'2. Satellites input'!#REF!</f>
        <v>#REF!</v>
      </c>
      <c r="C119" s="211" t="e">
        <f>'2. Satellites input'!#REF!</f>
        <v>#REF!</v>
      </c>
      <c r="D119" s="212" t="e">
        <f>'2. Satellites input'!#REF!</f>
        <v>#REF!</v>
      </c>
      <c r="E119" s="213" t="e">
        <f>'2. Satellites input'!#REF!</f>
        <v>#REF!</v>
      </c>
    </row>
    <row r="120" spans="1:5" x14ac:dyDescent="0.25">
      <c r="A120" s="214">
        <v>115</v>
      </c>
      <c r="B120" s="211" t="str">
        <f>'2. Satellites input'!A145</f>
        <v>GOSAT</v>
      </c>
      <c r="C120" s="211" t="str">
        <f>'2. Satellites input'!B145</f>
        <v>OPERATIONAL</v>
      </c>
      <c r="D120" s="212">
        <f>'2. Satellites input'!D145</f>
        <v>39836</v>
      </c>
      <c r="E120" s="213" t="str">
        <f>'2. Satellites input'!AE145</f>
        <v>JAPAN-JAXA</v>
      </c>
    </row>
    <row r="121" spans="1:5" x14ac:dyDescent="0.25">
      <c r="A121" s="214">
        <v>116</v>
      </c>
      <c r="B121" s="211" t="str">
        <f>'2. Satellites input'!A146</f>
        <v>Huan Jing 1-A</v>
      </c>
      <c r="C121" s="211" t="str">
        <f>'2. Satellites input'!B146</f>
        <v>OPERATIONAL</v>
      </c>
      <c r="D121" s="212">
        <f>'2. Satellites input'!D146</f>
        <v>39447</v>
      </c>
      <c r="E121" s="213" t="str">
        <f>'2. Satellites input'!AE146</f>
        <v>CHN</v>
      </c>
    </row>
    <row r="122" spans="1:5" x14ac:dyDescent="0.25">
      <c r="A122" s="214">
        <v>117</v>
      </c>
      <c r="B122" s="211" t="str">
        <f>'2. Satellites input'!A147</f>
        <v>Huan Jing 1-A</v>
      </c>
      <c r="C122" s="211" t="str">
        <f>'2. Satellites input'!B147</f>
        <v>OPERATIONAL</v>
      </c>
      <c r="D122" s="212">
        <f>'2. Satellites input'!D147</f>
        <v>39447</v>
      </c>
      <c r="E122" s="213" t="str">
        <f>'2. Satellites input'!AE147</f>
        <v>CHN</v>
      </c>
    </row>
    <row r="123" spans="1:5" x14ac:dyDescent="0.25">
      <c r="A123" s="214">
        <v>118</v>
      </c>
      <c r="B123" s="211" t="str">
        <f>'2. Satellites input'!A148</f>
        <v>Huan Jing 1-B</v>
      </c>
      <c r="C123" s="211" t="str">
        <f>'2. Satellites input'!B148</f>
        <v>OPERATIONAL</v>
      </c>
      <c r="D123" s="212">
        <f>'2. Satellites input'!D148</f>
        <v>39697</v>
      </c>
      <c r="E123" s="213" t="str">
        <f>'2. Satellites input'!AE148</f>
        <v>CHN</v>
      </c>
    </row>
    <row r="124" spans="1:5" x14ac:dyDescent="0.25">
      <c r="A124" s="214">
        <v>119</v>
      </c>
      <c r="B124" s="211" t="str">
        <f>'2. Satellites input'!A149</f>
        <v>Huan Jing 1-B</v>
      </c>
      <c r="C124" s="211" t="str">
        <f>'2. Satellites input'!B149</f>
        <v>OPERATIONAL</v>
      </c>
      <c r="D124" s="212">
        <f>'2. Satellites input'!D149</f>
        <v>39697</v>
      </c>
      <c r="E124" s="213" t="str">
        <f>'2. Satellites input'!AE149</f>
        <v>CHN</v>
      </c>
    </row>
    <row r="125" spans="1:5" x14ac:dyDescent="0.25">
      <c r="A125" s="214">
        <v>120</v>
      </c>
      <c r="B125" s="211" t="str">
        <f>'2. Satellites input'!A150</f>
        <v>Huan Jing 1-C</v>
      </c>
      <c r="C125" s="211" t="str">
        <f>'2. Satellites input'!B150</f>
        <v>OPERATIONAL</v>
      </c>
      <c r="D125" s="212">
        <f>'2. Satellites input'!D150</f>
        <v>41231</v>
      </c>
      <c r="E125" s="213" t="str">
        <f>'2. Satellites input'!AE150</f>
        <v>CHN</v>
      </c>
    </row>
    <row r="126" spans="1:5" x14ac:dyDescent="0.25">
      <c r="A126" s="214">
        <v>121</v>
      </c>
      <c r="B126" s="211" t="str">
        <f>'2. Satellites input'!A151</f>
        <v>Huan Jing 1-C</v>
      </c>
      <c r="C126" s="211" t="str">
        <f>'2. Satellites input'!B151</f>
        <v>OPERATIONAL</v>
      </c>
      <c r="D126" s="212">
        <f>'2. Satellites input'!D151</f>
        <v>41231</v>
      </c>
      <c r="E126" s="213" t="str">
        <f>'2. Satellites input'!AE151</f>
        <v>CHN</v>
      </c>
    </row>
    <row r="127" spans="1:5" x14ac:dyDescent="0.25">
      <c r="A127" s="214">
        <v>122</v>
      </c>
      <c r="B127" s="211" t="str">
        <f>'2. Satellites input'!A152</f>
        <v>HXMT</v>
      </c>
      <c r="C127" s="211" t="str">
        <f>'2. Satellites input'!B152</f>
        <v>DEVELOPMENT</v>
      </c>
      <c r="D127" s="212" t="str">
        <f>'2. Satellites input'!D152</f>
        <v>late 2015</v>
      </c>
      <c r="E127" s="213" t="str">
        <f>'2. Satellites input'!AE152</f>
        <v>CHN/CNSA</v>
      </c>
    </row>
    <row r="128" spans="1:5" x14ac:dyDescent="0.25">
      <c r="A128" s="214">
        <v>123</v>
      </c>
      <c r="B128" s="211" t="str">
        <f>'2. Satellites input'!A153</f>
        <v>HXMT</v>
      </c>
      <c r="C128" s="211" t="str">
        <f>'2. Satellites input'!B153</f>
        <v>DEVELOPMENT</v>
      </c>
      <c r="D128" s="212" t="str">
        <f>'2. Satellites input'!D153</f>
        <v>late 2015</v>
      </c>
      <c r="E128" s="213" t="str">
        <f>'2. Satellites input'!AE153</f>
        <v>CHN/CNSA</v>
      </c>
    </row>
    <row r="129" spans="1:5" ht="26.4" x14ac:dyDescent="0.25">
      <c r="A129" s="214">
        <v>124</v>
      </c>
      <c r="B129" s="211" t="str">
        <f>'2. Satellites input'!A154</f>
        <v>HY-1A (Hai Yang, Ocean-1)</v>
      </c>
      <c r="C129" s="211" t="str">
        <f>'2. Satellites input'!B154</f>
        <v>OPERATIONAL</v>
      </c>
      <c r="D129" s="212">
        <f>'2. Satellites input'!D154</f>
        <v>37391</v>
      </c>
      <c r="E129" s="213" t="str">
        <f>'2. Satellites input'!AE154</f>
        <v>CHN/CNSA</v>
      </c>
    </row>
    <row r="130" spans="1:5" ht="26.4" x14ac:dyDescent="0.25">
      <c r="A130" s="214">
        <v>125</v>
      </c>
      <c r="B130" s="211" t="str">
        <f>'2. Satellites input'!A155</f>
        <v>HY-1A (Hai Yang, Ocean-1)</v>
      </c>
      <c r="C130" s="211" t="str">
        <f>'2. Satellites input'!B155</f>
        <v>OPERATIONAL</v>
      </c>
      <c r="D130" s="212">
        <f>'2. Satellites input'!D155</f>
        <v>37391</v>
      </c>
      <c r="E130" s="213" t="str">
        <f>'2. Satellites input'!AE155</f>
        <v>CHN/CNSA</v>
      </c>
    </row>
    <row r="131" spans="1:5" x14ac:dyDescent="0.25">
      <c r="A131" s="214">
        <v>126</v>
      </c>
      <c r="B131" s="211" t="str">
        <f>'2. Satellites input'!A156</f>
        <v>HY-1B</v>
      </c>
      <c r="C131" s="211" t="str">
        <f>'2. Satellites input'!B156</f>
        <v>OPERATIONAL</v>
      </c>
      <c r="D131" s="212">
        <f>'2. Satellites input'!D156</f>
        <v>39183</v>
      </c>
      <c r="E131" s="213" t="str">
        <f>'2. Satellites input'!AE156</f>
        <v>CHN/CNSA</v>
      </c>
    </row>
    <row r="132" spans="1:5" x14ac:dyDescent="0.25">
      <c r="A132" s="214">
        <v>127</v>
      </c>
      <c r="B132" s="211" t="str">
        <f>'2. Satellites input'!A157</f>
        <v>HY-1B</v>
      </c>
      <c r="C132" s="211" t="str">
        <f>'2. Satellites input'!B157</f>
        <v>OPERATIONAL</v>
      </c>
      <c r="D132" s="212">
        <f>'2. Satellites input'!D157</f>
        <v>39183</v>
      </c>
      <c r="E132" s="213" t="str">
        <f>'2. Satellites input'!AE157</f>
        <v>CHN/CNSA</v>
      </c>
    </row>
    <row r="133" spans="1:5" x14ac:dyDescent="0.25">
      <c r="A133" s="214">
        <v>128</v>
      </c>
      <c r="B133" s="211" t="str">
        <f>'2. Satellites input'!A158</f>
        <v>HY-1C/D (2 SAT)</v>
      </c>
      <c r="C133" s="211" t="str">
        <f>'2. Satellites input'!B158</f>
        <v>DEVELOPMENT</v>
      </c>
      <c r="D133" s="212" t="str">
        <f>'2. Satellites input'!D158</f>
        <v>2016</v>
      </c>
      <c r="E133" s="213" t="str">
        <f>'2. Satellites input'!AE158</f>
        <v>CHN/CNSA</v>
      </c>
    </row>
    <row r="134" spans="1:5" x14ac:dyDescent="0.25">
      <c r="A134" s="214">
        <v>129</v>
      </c>
      <c r="B134" s="211" t="str">
        <f>'2. Satellites input'!A159</f>
        <v>HY-1C/D (2 SAT)</v>
      </c>
      <c r="C134" s="211" t="str">
        <f>'2. Satellites input'!B159</f>
        <v>DEVELOPMENT</v>
      </c>
      <c r="D134" s="212" t="str">
        <f>'2. Satellites input'!D159</f>
        <v>2016</v>
      </c>
      <c r="E134" s="213" t="str">
        <f>'2. Satellites input'!AE159</f>
        <v>CHN/CNSA</v>
      </c>
    </row>
    <row r="135" spans="1:5" x14ac:dyDescent="0.25">
      <c r="A135" s="214">
        <v>130</v>
      </c>
      <c r="B135" s="211" t="str">
        <f>'2. Satellites input'!A160</f>
        <v>HY-1E/F (2 SAT)</v>
      </c>
      <c r="C135" s="211" t="str">
        <f>'2. Satellites input'!B160</f>
        <v>DEVELOPMENT</v>
      </c>
      <c r="D135" s="212" t="str">
        <f>'2. Satellites input'!D160</f>
        <v>AFTER 2016</v>
      </c>
      <c r="E135" s="213" t="str">
        <f>'2. Satellites input'!AE160</f>
        <v>CHN/CNSA</v>
      </c>
    </row>
    <row r="136" spans="1:5" x14ac:dyDescent="0.25">
      <c r="A136" s="214">
        <v>131</v>
      </c>
      <c r="B136" s="211" t="str">
        <f>'2. Satellites input'!A161</f>
        <v>HY-1E/F (2 SAT)</v>
      </c>
      <c r="C136" s="211" t="str">
        <f>'2. Satellites input'!B161</f>
        <v>DEVELOPMENT</v>
      </c>
      <c r="D136" s="212" t="str">
        <f>'2. Satellites input'!D161</f>
        <v>AFTER 2016</v>
      </c>
      <c r="E136" s="213" t="str">
        <f>'2. Satellites input'!AE161</f>
        <v>CHN/CNSA</v>
      </c>
    </row>
    <row r="137" spans="1:5" x14ac:dyDescent="0.25">
      <c r="A137" s="214">
        <v>132</v>
      </c>
      <c r="B137" s="211" t="str">
        <f>'2. Satellites input'!A162</f>
        <v>HY-2A</v>
      </c>
      <c r="C137" s="211" t="str">
        <f>'2. Satellites input'!B162</f>
        <v>OPERATIONAL</v>
      </c>
      <c r="D137" s="212" t="str">
        <f>'2. Satellites input'!D162</f>
        <v>2011</v>
      </c>
      <c r="E137" s="213" t="str">
        <f>'2. Satellites input'!AE162</f>
        <v>CHN/CNSA</v>
      </c>
    </row>
    <row r="138" spans="1:5" x14ac:dyDescent="0.25">
      <c r="A138" s="214">
        <v>133</v>
      </c>
      <c r="B138" s="211" t="str">
        <f>'2. Satellites input'!A163</f>
        <v>HY-2B</v>
      </c>
      <c r="C138" s="211" t="str">
        <f>'2. Satellites input'!B163</f>
        <v>DEVELOPMENT</v>
      </c>
      <c r="D138" s="212" t="str">
        <f>'2. Satellites input'!D163</f>
        <v>2016</v>
      </c>
      <c r="E138" s="213" t="str">
        <f>'2. Satellites input'!AE163</f>
        <v>CHN/CNSA</v>
      </c>
    </row>
    <row r="139" spans="1:5" x14ac:dyDescent="0.25">
      <c r="A139" s="214">
        <v>134</v>
      </c>
      <c r="B139" s="211" t="str">
        <f>'2. Satellites input'!A164</f>
        <v xml:space="preserve">HY-2C </v>
      </c>
      <c r="C139" s="211" t="str">
        <f>'2. Satellites input'!B164</f>
        <v>DEVELOPMENT</v>
      </c>
      <c r="D139" s="212" t="str">
        <f>'2. Satellites input'!D164</f>
        <v>AFTER 2016</v>
      </c>
      <c r="E139" s="213" t="str">
        <f>'2. Satellites input'!AE164</f>
        <v>CHN/CNSA</v>
      </c>
    </row>
    <row r="140" spans="1:5" x14ac:dyDescent="0.25">
      <c r="A140" s="214">
        <v>135</v>
      </c>
      <c r="B140" s="211" t="str">
        <f>'2. Satellites input'!A165</f>
        <v>HY-2D</v>
      </c>
      <c r="C140" s="211" t="str">
        <f>'2. Satellites input'!B165</f>
        <v>DEVELOPMENT</v>
      </c>
      <c r="D140" s="212" t="str">
        <f>'2. Satellites input'!D165</f>
        <v>AFTER 2016</v>
      </c>
      <c r="E140" s="213" t="str">
        <f>'2. Satellites input'!AE165</f>
        <v>CHN/CNSA</v>
      </c>
    </row>
    <row r="141" spans="1:5" x14ac:dyDescent="0.25">
      <c r="A141" s="214">
        <v>136</v>
      </c>
      <c r="B141" s="211" t="str">
        <f>'2. Satellites input'!A166</f>
        <v>Icesat-2</v>
      </c>
      <c r="C141" s="211" t="str">
        <f>'2. Satellites input'!B166</f>
        <v>DEVELOPMENT</v>
      </c>
      <c r="D141" s="212" t="str">
        <f>'2. Satellites input'!D166</f>
        <v>2017</v>
      </c>
      <c r="E141" s="213" t="str">
        <f>'2. Satellites input'!AE166</f>
        <v>USA NASA</v>
      </c>
    </row>
    <row r="142" spans="1:5" x14ac:dyDescent="0.25">
      <c r="A142" s="214">
        <v>137</v>
      </c>
      <c r="B142" s="211" t="str">
        <f>'2. Satellites input'!A167</f>
        <v>Ikonos Block 2</v>
      </c>
      <c r="C142" s="211" t="str">
        <f>'2. Satellites input'!B167</f>
        <v>OPERATIONAL</v>
      </c>
      <c r="D142" s="212">
        <f>'2. Satellites input'!D167</f>
        <v>39783</v>
      </c>
      <c r="E142" s="213" t="str">
        <f>'2. Satellites input'!AE167</f>
        <v>USA (DigitalGlobe Corp)</v>
      </c>
    </row>
    <row r="143" spans="1:5" x14ac:dyDescent="0.25">
      <c r="A143" s="214">
        <v>138</v>
      </c>
      <c r="B143" s="211" t="str">
        <f>'2. Satellites input'!A168</f>
        <v>Ikonos Block 2</v>
      </c>
      <c r="C143" s="211" t="str">
        <f>'2. Satellites input'!B168</f>
        <v>OPERATIONAL</v>
      </c>
      <c r="D143" s="212">
        <f>'2. Satellites input'!D168</f>
        <v>39783</v>
      </c>
      <c r="E143" s="213" t="str">
        <f>'2. Satellites input'!AE168</f>
        <v>USA (DigitalGlobe Corp)</v>
      </c>
    </row>
    <row r="144" spans="1:5" x14ac:dyDescent="0.25">
      <c r="A144" s="214">
        <v>139</v>
      </c>
      <c r="B144" s="211" t="str">
        <f>'2. Satellites input'!A169</f>
        <v>Ikonos-2 (USASAT-30B)</v>
      </c>
      <c r="C144" s="211" t="str">
        <f>'2. Satellites input'!B169</f>
        <v>OPERATIONAL</v>
      </c>
      <c r="D144" s="212">
        <f>'2. Satellites input'!D169</f>
        <v>36342</v>
      </c>
      <c r="E144" s="213" t="str">
        <f>'2. Satellites input'!AE169</f>
        <v>USA (DigitalGlobe Corp)</v>
      </c>
    </row>
    <row r="145" spans="1:5" x14ac:dyDescent="0.25">
      <c r="A145" s="214">
        <v>140</v>
      </c>
      <c r="B145" s="211" t="str">
        <f>'2. Satellites input'!A170</f>
        <v>Ikonos-2 (USASAT-30B)</v>
      </c>
      <c r="C145" s="211" t="str">
        <f>'2. Satellites input'!B170</f>
        <v>OPERATIONAL</v>
      </c>
      <c r="D145" s="212">
        <f>'2. Satellites input'!D170</f>
        <v>36342</v>
      </c>
      <c r="E145" s="213" t="str">
        <f>'2. Satellites input'!AE170</f>
        <v>USA (DigitalGlobe Corp)</v>
      </c>
    </row>
    <row r="146" spans="1:5" x14ac:dyDescent="0.25">
      <c r="A146" s="214">
        <v>141</v>
      </c>
      <c r="B146" s="211" t="str">
        <f>'2. Satellites input'!A171</f>
        <v>Ingenio (SEOSAT)</v>
      </c>
      <c r="C146" s="211" t="str">
        <f>'2. Satellites input'!B171</f>
        <v>DEVELOPMENT</v>
      </c>
      <c r="D146" s="212" t="str">
        <f>'2. Satellites input'!D171</f>
        <v>2016</v>
      </c>
      <c r="E146" s="213" t="str">
        <f>'2. Satellites input'!AE171</f>
        <v>Spain</v>
      </c>
    </row>
    <row r="147" spans="1:5" x14ac:dyDescent="0.25">
      <c r="A147" s="214">
        <v>142</v>
      </c>
      <c r="B147" s="211" t="str">
        <f>'2. Satellites input'!A172</f>
        <v>Ingenio (SEOSAT)</v>
      </c>
      <c r="C147" s="211" t="str">
        <f>'2. Satellites input'!B172</f>
        <v>DEVELOPMENT</v>
      </c>
      <c r="D147" s="212" t="str">
        <f>'2. Satellites input'!D172</f>
        <v>2016</v>
      </c>
      <c r="E147" s="213" t="str">
        <f>'2. Satellites input'!AE172</f>
        <v>Spain</v>
      </c>
    </row>
    <row r="148" spans="1:5" x14ac:dyDescent="0.25">
      <c r="A148" s="214">
        <v>143</v>
      </c>
      <c r="B148" s="211" t="str">
        <f>'2. Satellites input'!A173</f>
        <v>IRS CARTOSAT-2</v>
      </c>
      <c r="C148" s="211" t="str">
        <f>'2. Satellites input'!B173</f>
        <v>OPERATIONAL</v>
      </c>
      <c r="D148" s="212">
        <f>'2. Satellites input'!D173</f>
        <v>39092</v>
      </c>
      <c r="E148" s="213" t="str">
        <f>'2. Satellites input'!AE173</f>
        <v>India</v>
      </c>
    </row>
    <row r="149" spans="1:5" x14ac:dyDescent="0.25">
      <c r="A149" s="214">
        <v>144</v>
      </c>
      <c r="B149" s="211" t="str">
        <f>'2. Satellites input'!A174</f>
        <v>IRS CARTOSAT-2A</v>
      </c>
      <c r="C149" s="211" t="str">
        <f>'2. Satellites input'!B174</f>
        <v>OPERATIONAL</v>
      </c>
      <c r="D149" s="212">
        <f>'2. Satellites input'!D174</f>
        <v>39566</v>
      </c>
      <c r="E149" s="213" t="str">
        <f>'2. Satellites input'!AE174</f>
        <v>India</v>
      </c>
    </row>
    <row r="150" spans="1:5" x14ac:dyDescent="0.25">
      <c r="A150" s="214">
        <v>145</v>
      </c>
      <c r="B150" s="211" t="str">
        <f>'2. Satellites input'!A175</f>
        <v>IRS CARTOSAT-2B</v>
      </c>
      <c r="C150" s="211" t="str">
        <f>'2. Satellites input'!B175</f>
        <v>OPERATIONAL</v>
      </c>
      <c r="D150" s="212">
        <f>'2. Satellites input'!D175</f>
        <v>40438</v>
      </c>
      <c r="E150" s="213" t="str">
        <f>'2. Satellites input'!AE175</f>
        <v>India</v>
      </c>
    </row>
    <row r="151" spans="1:5" x14ac:dyDescent="0.25">
      <c r="A151" s="214">
        <v>146</v>
      </c>
      <c r="B151" s="211" t="str">
        <f>'2. Satellites input'!A176</f>
        <v>IRS Oceansat-2</v>
      </c>
      <c r="C151" s="211" t="str">
        <f>'2. Satellites input'!B176</f>
        <v>OPERATIONAL</v>
      </c>
      <c r="D151" s="212">
        <f>'2. Satellites input'!D176</f>
        <v>40079</v>
      </c>
      <c r="E151" s="213" t="str">
        <f>'2. Satellites input'!AE176</f>
        <v>India</v>
      </c>
    </row>
    <row r="152" spans="1:5" ht="26.4" x14ac:dyDescent="0.25">
      <c r="A152" s="214">
        <v>147</v>
      </c>
      <c r="B152" s="211" t="str">
        <f>'2. Satellites input'!A177</f>
        <v>IRS P6 (RESOURCESAT-1)</v>
      </c>
      <c r="C152" s="211" t="str">
        <f>'2. Satellites input'!B177</f>
        <v>OPERATIONAL</v>
      </c>
      <c r="D152" s="212">
        <f>'2. Satellites input'!D177</f>
        <v>37911</v>
      </c>
      <c r="E152" s="213" t="str">
        <f>'2. Satellites input'!AE177</f>
        <v>India</v>
      </c>
    </row>
    <row r="153" spans="1:5" ht="26.4" x14ac:dyDescent="0.25">
      <c r="A153" s="214">
        <v>148</v>
      </c>
      <c r="B153" s="211" t="str">
        <f>'2. Satellites input'!A178</f>
        <v>IRS P6 (RESOURCESAT-1)</v>
      </c>
      <c r="C153" s="211" t="str">
        <f>'2. Satellites input'!B178</f>
        <v>OPERATIONAL</v>
      </c>
      <c r="D153" s="212">
        <f>'2. Satellites input'!D178</f>
        <v>37911</v>
      </c>
      <c r="E153" s="213" t="str">
        <f>'2. Satellites input'!AE178</f>
        <v>India</v>
      </c>
    </row>
    <row r="154" spans="1:5" x14ac:dyDescent="0.25">
      <c r="A154" s="214">
        <v>149</v>
      </c>
      <c r="B154" s="211" t="str">
        <f>'2. Satellites input'!A179</f>
        <v>IRS RESOURCESAT-2</v>
      </c>
      <c r="C154" s="211" t="str">
        <f>'2. Satellites input'!B179</f>
        <v>OPERATIONAL</v>
      </c>
      <c r="D154" s="212">
        <f>'2. Satellites input'!D179</f>
        <v>40657</v>
      </c>
      <c r="E154" s="213" t="str">
        <f>'2. Satellites input'!AE179</f>
        <v>India</v>
      </c>
    </row>
    <row r="155" spans="1:5" x14ac:dyDescent="0.25">
      <c r="A155" s="214">
        <v>150</v>
      </c>
      <c r="B155" s="211" t="str">
        <f>'2. Satellites input'!A180</f>
        <v>IRS RESOURCESAT-2</v>
      </c>
      <c r="C155" s="211" t="str">
        <f>'2. Satellites input'!B180</f>
        <v>OPERATIONAL</v>
      </c>
      <c r="D155" s="212">
        <f>'2. Satellites input'!D180</f>
        <v>40657</v>
      </c>
      <c r="E155" s="213" t="str">
        <f>'2. Satellites input'!AE180</f>
        <v>India</v>
      </c>
    </row>
    <row r="156" spans="1:5" x14ac:dyDescent="0.25">
      <c r="A156" s="214">
        <v>151</v>
      </c>
      <c r="B156" s="211" t="str">
        <f>'2. Satellites input'!A181</f>
        <v>IRS-P5 (CARTOSAT-1)</v>
      </c>
      <c r="C156" s="211" t="str">
        <f>'2. Satellites input'!B181</f>
        <v>OPERATIONAL</v>
      </c>
      <c r="D156" s="212">
        <f>'2. Satellites input'!D181</f>
        <v>38477</v>
      </c>
      <c r="E156" s="213" t="str">
        <f>'2. Satellites input'!AE181</f>
        <v>India</v>
      </c>
    </row>
    <row r="157" spans="1:5" x14ac:dyDescent="0.25">
      <c r="A157" s="214">
        <v>152</v>
      </c>
      <c r="B157" s="211" t="str">
        <f>'2. Satellites input'!A182</f>
        <v>IRS-P5 (CARTOSAT-1)</v>
      </c>
      <c r="C157" s="211" t="str">
        <f>'2. Satellites input'!B182</f>
        <v>OPERATIONAL</v>
      </c>
      <c r="D157" s="212">
        <f>'2. Satellites input'!D182</f>
        <v>38477</v>
      </c>
      <c r="E157" s="213" t="str">
        <f>'2. Satellites input'!AE182</f>
        <v>India</v>
      </c>
    </row>
    <row r="158" spans="1:5" ht="26.4" x14ac:dyDescent="0.25">
      <c r="A158" s="214">
        <v>153</v>
      </c>
      <c r="B158" s="211" t="str">
        <f>'2. Satellites input'!A183</f>
        <v>JASON-CS [2 satellites planned]</v>
      </c>
      <c r="C158" s="211" t="str">
        <f>'2. Satellites input'!B183</f>
        <v>DEVELOPMENT</v>
      </c>
      <c r="D158" s="212" t="str">
        <f>'2. Satellites input'!D183</f>
        <v>2019</v>
      </c>
      <c r="E158" s="213" t="str">
        <f>'2. Satellites input'!AE183</f>
        <v>D/EUMETSAT</v>
      </c>
    </row>
    <row r="159" spans="1:5" x14ac:dyDescent="0.25">
      <c r="A159" s="214">
        <v>154</v>
      </c>
      <c r="B159" s="211" t="e">
        <f>'2. Satellites input'!#REF!</f>
        <v>#REF!</v>
      </c>
      <c r="C159" s="211" t="e">
        <f>'2. Satellites input'!#REF!</f>
        <v>#REF!</v>
      </c>
      <c r="D159" s="212" t="e">
        <f>'2. Satellites input'!#REF!</f>
        <v>#REF!</v>
      </c>
      <c r="E159" s="213" t="e">
        <f>'2. Satellites input'!#REF!</f>
        <v>#REF!</v>
      </c>
    </row>
    <row r="160" spans="1:5" x14ac:dyDescent="0.25">
      <c r="A160" s="214">
        <v>155</v>
      </c>
      <c r="B160" s="211" t="str">
        <f>'2. Satellites input'!A184</f>
        <v>Kanopus-V-1</v>
      </c>
      <c r="C160" s="211" t="str">
        <f>'2. Satellites input'!B184</f>
        <v>OPERATIONAL</v>
      </c>
      <c r="D160" s="212">
        <f>'2. Satellites input'!D184</f>
        <v>41112</v>
      </c>
      <c r="E160" s="213" t="str">
        <f>'2. Satellites input'!AE184</f>
        <v>RUS</v>
      </c>
    </row>
    <row r="161" spans="1:5" x14ac:dyDescent="0.25">
      <c r="A161" s="214">
        <v>156</v>
      </c>
      <c r="B161" s="211" t="str">
        <f>'2. Satellites input'!A185</f>
        <v>Kanopus-V-1</v>
      </c>
      <c r="C161" s="211" t="str">
        <f>'2. Satellites input'!B185</f>
        <v>OPERATIONAL</v>
      </c>
      <c r="D161" s="212">
        <f>'2. Satellites input'!D185</f>
        <v>41112</v>
      </c>
      <c r="E161" s="213" t="str">
        <f>'2. Satellites input'!AE185</f>
        <v>RUS</v>
      </c>
    </row>
    <row r="162" spans="1:5" x14ac:dyDescent="0.25">
      <c r="A162" s="214">
        <v>157</v>
      </c>
      <c r="B162" s="211" t="str">
        <f>'2. Satellites input'!A187</f>
        <v>KazEOSat 1 (DZZ-HR)</v>
      </c>
      <c r="C162" s="211" t="str">
        <f>'2. Satellites input'!B187</f>
        <v>OPERATIONAL</v>
      </c>
      <c r="D162" s="212">
        <f>'2. Satellites input'!D187</f>
        <v>41759</v>
      </c>
      <c r="E162" s="213" t="str">
        <f>'2. Satellites input'!AE187</f>
        <v>Kazakhstan</v>
      </c>
    </row>
    <row r="163" spans="1:5" x14ac:dyDescent="0.25">
      <c r="A163" s="214">
        <v>158</v>
      </c>
      <c r="B163" s="211" t="str">
        <f>'2. Satellites input'!A188</f>
        <v>KazEOSat 2 (DZZ-MR)</v>
      </c>
      <c r="C163" s="211" t="str">
        <f>'2. Satellites input'!B188</f>
        <v>OPERATIONAL</v>
      </c>
      <c r="D163" s="212">
        <f>'2. Satellites input'!D188</f>
        <v>41809</v>
      </c>
      <c r="E163" s="213" t="str">
        <f>'2. Satellites input'!AE188</f>
        <v>Kazakhstan</v>
      </c>
    </row>
    <row r="164" spans="1:5" x14ac:dyDescent="0.25">
      <c r="A164" s="214">
        <v>159</v>
      </c>
      <c r="B164" s="211" t="str">
        <f>'2. Satellites input'!A189</f>
        <v>KazEOSat 2 (DZZ-MR)</v>
      </c>
      <c r="C164" s="211" t="str">
        <f>'2. Satellites input'!B189</f>
        <v>OPERATIONAL</v>
      </c>
      <c r="D164" s="212">
        <f>'2. Satellites input'!D189</f>
        <v>41809</v>
      </c>
      <c r="E164" s="213" t="str">
        <f>'2. Satellites input'!AE189</f>
        <v>Kazakhstan</v>
      </c>
    </row>
    <row r="165" spans="1:5" x14ac:dyDescent="0.25">
      <c r="A165" s="214">
        <v>160</v>
      </c>
      <c r="B165" s="211" t="str">
        <f>'2. Satellites input'!A190</f>
        <v>KITSAT-3</v>
      </c>
      <c r="C165" s="211" t="str">
        <f>'2. Satellites input'!B190</f>
        <v>OPERATIONAL</v>
      </c>
      <c r="D165" s="212">
        <f>'2. Satellites input'!D190</f>
        <v>36306</v>
      </c>
      <c r="E165" s="213" t="str">
        <f>'2. Satellites input'!AE190</f>
        <v>Korea</v>
      </c>
    </row>
    <row r="166" spans="1:5" x14ac:dyDescent="0.25">
      <c r="A166" s="214">
        <v>161</v>
      </c>
      <c r="B166" s="211" t="str">
        <f>'2. Satellites input'!A191</f>
        <v>KOMPSAT-2</v>
      </c>
      <c r="C166" s="211" t="str">
        <f>'2. Satellites input'!B191</f>
        <v>OPERATIONAL</v>
      </c>
      <c r="D166" s="212">
        <f>'2. Satellites input'!D191</f>
        <v>38927</v>
      </c>
      <c r="E166" s="213" t="str">
        <f>'2. Satellites input'!AE191</f>
        <v>Korea</v>
      </c>
    </row>
    <row r="167" spans="1:5" x14ac:dyDescent="0.25">
      <c r="A167" s="214">
        <v>162</v>
      </c>
      <c r="B167" s="211" t="str">
        <f>'2. Satellites input'!A192</f>
        <v>KOMPSAT-3</v>
      </c>
      <c r="C167" s="211" t="str">
        <f>'2. Satellites input'!B192</f>
        <v>OPERATIONAL</v>
      </c>
      <c r="D167" s="212">
        <f>'2. Satellites input'!D192</f>
        <v>41047</v>
      </c>
      <c r="E167" s="213" t="str">
        <f>'2. Satellites input'!AE192</f>
        <v>Korea</v>
      </c>
    </row>
    <row r="168" spans="1:5" x14ac:dyDescent="0.25">
      <c r="A168" s="214">
        <v>163</v>
      </c>
      <c r="B168" s="211" t="str">
        <f>'2. Satellites input'!A193</f>
        <v>KOMPSAT-3</v>
      </c>
      <c r="C168" s="211" t="str">
        <f>'2. Satellites input'!B193</f>
        <v>OPERATIONAL</v>
      </c>
      <c r="D168" s="212">
        <f>'2. Satellites input'!D193</f>
        <v>41047</v>
      </c>
      <c r="E168" s="213" t="str">
        <f>'2. Satellites input'!AE193</f>
        <v>Korea</v>
      </c>
    </row>
    <row r="169" spans="1:5" x14ac:dyDescent="0.25">
      <c r="A169" s="214">
        <v>164</v>
      </c>
      <c r="B169" s="211" t="str">
        <f>'2. Satellites input'!A194</f>
        <v>KOMPSAT-3</v>
      </c>
      <c r="C169" s="211" t="str">
        <f>'2. Satellites input'!B194</f>
        <v>OPERATIONAL</v>
      </c>
      <c r="D169" s="212">
        <f>'2. Satellites input'!D194</f>
        <v>41047</v>
      </c>
      <c r="E169" s="213" t="str">
        <f>'2. Satellites input'!AE194</f>
        <v>Korea</v>
      </c>
    </row>
    <row r="170" spans="1:5" x14ac:dyDescent="0.25">
      <c r="A170" s="214">
        <v>165</v>
      </c>
      <c r="B170" s="211" t="str">
        <f>'2. Satellites input'!A195</f>
        <v>KOMPSAT-3A</v>
      </c>
      <c r="C170" s="211" t="str">
        <f>'2. Satellites input'!B195</f>
        <v>OPERATIONAL</v>
      </c>
      <c r="D170" s="212">
        <f>'2. Satellites input'!D195</f>
        <v>42086</v>
      </c>
      <c r="E170" s="213" t="str">
        <f>'2. Satellites input'!AE195</f>
        <v>Korea</v>
      </c>
    </row>
    <row r="171" spans="1:5" x14ac:dyDescent="0.25">
      <c r="A171" s="214">
        <v>166</v>
      </c>
      <c r="B171" s="211" t="str">
        <f>'2. Satellites input'!A196</f>
        <v>KOMPSAT-3A</v>
      </c>
      <c r="C171" s="211" t="str">
        <f>'2. Satellites input'!B196</f>
        <v>OPERATIONAL</v>
      </c>
      <c r="D171" s="212">
        <f>'2. Satellites input'!D196</f>
        <v>42086</v>
      </c>
      <c r="E171" s="213" t="str">
        <f>'2. Satellites input'!AE196</f>
        <v>Korea</v>
      </c>
    </row>
    <row r="172" spans="1:5" x14ac:dyDescent="0.25">
      <c r="A172" s="214">
        <v>167</v>
      </c>
      <c r="B172" s="211" t="str">
        <f>'2. Satellites input'!A197</f>
        <v>KOMPSAT-3A</v>
      </c>
      <c r="C172" s="211" t="str">
        <f>'2. Satellites input'!B197</f>
        <v>OPERATIONAL</v>
      </c>
      <c r="D172" s="212">
        <f>'2. Satellites input'!D197</f>
        <v>42086</v>
      </c>
      <c r="E172" s="213" t="str">
        <f>'2. Satellites input'!AE197</f>
        <v>Korea</v>
      </c>
    </row>
    <row r="173" spans="1:5" x14ac:dyDescent="0.25">
      <c r="A173" s="214">
        <v>168</v>
      </c>
      <c r="B173" s="211" t="str">
        <f>'2. Satellites input'!A198</f>
        <v>KOMPSAT-5</v>
      </c>
      <c r="C173" s="211" t="str">
        <f>'2. Satellites input'!B198</f>
        <v>OPERATIONAL</v>
      </c>
      <c r="D173" s="212">
        <f>'2. Satellites input'!D198</f>
        <v>41508</v>
      </c>
      <c r="E173" s="213" t="str">
        <f>'2. Satellites input'!AE198</f>
        <v>Korea</v>
      </c>
    </row>
    <row r="174" spans="1:5" x14ac:dyDescent="0.25">
      <c r="A174" s="214">
        <v>169</v>
      </c>
      <c r="B174" s="211" t="str">
        <f>'2. Satellites input'!A199</f>
        <v>KOMPSAT-5</v>
      </c>
      <c r="C174" s="211" t="str">
        <f>'2. Satellites input'!B199</f>
        <v>OPERATIONAL</v>
      </c>
      <c r="D174" s="212">
        <f>'2. Satellites input'!D199</f>
        <v>41508</v>
      </c>
      <c r="E174" s="213" t="str">
        <f>'2. Satellites input'!AE199</f>
        <v>Korea</v>
      </c>
    </row>
    <row r="175" spans="1:5" x14ac:dyDescent="0.25">
      <c r="A175" s="214">
        <v>170</v>
      </c>
      <c r="B175" s="211" t="str">
        <f>'2. Satellites input'!A202</f>
        <v>Landsat 8 (LDCM)</v>
      </c>
      <c r="C175" s="211" t="str">
        <f>'2. Satellites input'!B202</f>
        <v>OPERATIONAL</v>
      </c>
      <c r="D175" s="212">
        <f>'2. Satellites input'!D202</f>
        <v>41316</v>
      </c>
      <c r="E175" s="213" t="str">
        <f>'2. Satellites input'!AE202</f>
        <v>USA NASA</v>
      </c>
    </row>
    <row r="176" spans="1:5" x14ac:dyDescent="0.25">
      <c r="A176" s="214">
        <v>171</v>
      </c>
      <c r="B176" s="211" t="str">
        <f>'2. Satellites input'!A203</f>
        <v>Landsat-7</v>
      </c>
      <c r="C176" s="211" t="str">
        <f>'2. Satellites input'!B203</f>
        <v>OPERATIONAL</v>
      </c>
      <c r="D176" s="212">
        <f>'2. Satellites input'!D203</f>
        <v>36265</v>
      </c>
      <c r="E176" s="213" t="str">
        <f>'2. Satellites input'!AE203</f>
        <v>USA NASA</v>
      </c>
    </row>
    <row r="177" spans="1:5" x14ac:dyDescent="0.25">
      <c r="A177" s="214">
        <v>172</v>
      </c>
      <c r="B177" s="211" t="str">
        <f>'2. Satellites input'!A204</f>
        <v>Landsat-7</v>
      </c>
      <c r="C177" s="211" t="str">
        <f>'2. Satellites input'!B204</f>
        <v>OPERATIONAL</v>
      </c>
      <c r="D177" s="212">
        <f>'2. Satellites input'!D204</f>
        <v>36265</v>
      </c>
      <c r="E177" s="213" t="str">
        <f>'2. Satellites input'!AE204</f>
        <v>USA NASA</v>
      </c>
    </row>
    <row r="178" spans="1:5" x14ac:dyDescent="0.25">
      <c r="A178" s="214">
        <v>173</v>
      </c>
      <c r="B178" s="211" t="str">
        <f>'2. Satellites input'!A205</f>
        <v>Landsat-7</v>
      </c>
      <c r="C178" s="211" t="str">
        <f>'2. Satellites input'!B205</f>
        <v>OPERATIONAL</v>
      </c>
      <c r="D178" s="212">
        <f>'2. Satellites input'!D205</f>
        <v>36265</v>
      </c>
      <c r="E178" s="213" t="str">
        <f>'2. Satellites input'!AE205</f>
        <v>USA NASA</v>
      </c>
    </row>
    <row r="179" spans="1:5" x14ac:dyDescent="0.25">
      <c r="A179" s="214">
        <v>174</v>
      </c>
      <c r="B179" s="211" t="str">
        <f>'2. Satellites input'!A207</f>
        <v>LUX-NGSO-1 (6 satellites)</v>
      </c>
      <c r="C179" s="211" t="str">
        <f>'2. Satellites input'!B207</f>
        <v>DEVELOPMENT</v>
      </c>
      <c r="D179" s="212">
        <f>'2. Satellites input'!D207</f>
        <v>42694</v>
      </c>
      <c r="E179" s="213" t="str">
        <f>'2. Satellites input'!AE207</f>
        <v>Luxembourg</v>
      </c>
    </row>
    <row r="180" spans="1:5" x14ac:dyDescent="0.25">
      <c r="A180" s="214">
        <v>175</v>
      </c>
      <c r="B180" s="211" t="str">
        <f>'2. Satellites input'!A208</f>
        <v>LUX-NGSO-2 (6 satellites)</v>
      </c>
      <c r="C180" s="211" t="str">
        <f>'2. Satellites input'!B208</f>
        <v>DEVELOPMENT</v>
      </c>
      <c r="D180" s="212">
        <f>'2. Satellites input'!D208</f>
        <v>42694</v>
      </c>
      <c r="E180" s="213" t="str">
        <f>'2. Satellites input'!AE208</f>
        <v>Luxembourg</v>
      </c>
    </row>
    <row r="181" spans="1:5" x14ac:dyDescent="0.25">
      <c r="A181" s="214">
        <v>176</v>
      </c>
      <c r="B181" s="211" t="str">
        <f>'2. Satellites input'!A209</f>
        <v>LUX-NGSO-3 (6 satellites)</v>
      </c>
      <c r="C181" s="211" t="str">
        <f>'2. Satellites input'!B209</f>
        <v>DEVELOPMENT</v>
      </c>
      <c r="D181" s="212">
        <f>'2. Satellites input'!D209</f>
        <v>42694</v>
      </c>
      <c r="E181" s="213" t="str">
        <f>'2. Satellites input'!AE209</f>
        <v>Luxembourg</v>
      </c>
    </row>
    <row r="182" spans="1:5" x14ac:dyDescent="0.25">
      <c r="A182" s="214">
        <v>177</v>
      </c>
      <c r="B182" s="211" t="str">
        <f>'2. Satellites input'!A210</f>
        <v>METEOR-3M-1</v>
      </c>
      <c r="C182" s="211" t="str">
        <f>'2. Satellites input'!B210</f>
        <v>OPERATIONAL</v>
      </c>
      <c r="D182" s="212">
        <f>'2. Satellites input'!D210</f>
        <v>40073</v>
      </c>
      <c r="E182" s="213" t="str">
        <f>'2. Satellites input'!AE210</f>
        <v>RUS</v>
      </c>
    </row>
    <row r="183" spans="1:5" x14ac:dyDescent="0.25">
      <c r="A183" s="214">
        <v>178</v>
      </c>
      <c r="B183" s="211" t="str">
        <f>'2. Satellites input'!A211</f>
        <v>METEOR-3M-1</v>
      </c>
      <c r="C183" s="211" t="str">
        <f>'2. Satellites input'!B211</f>
        <v>OPERATIONAL</v>
      </c>
      <c r="D183" s="212">
        <f>'2. Satellites input'!D211</f>
        <v>40073</v>
      </c>
      <c r="E183" s="213" t="str">
        <f>'2. Satellites input'!AE211</f>
        <v>RUS</v>
      </c>
    </row>
    <row r="184" spans="1:5" x14ac:dyDescent="0.25">
      <c r="A184" s="214">
        <v>179</v>
      </c>
      <c r="B184" s="211" t="str">
        <f>'2. Satellites input'!A212</f>
        <v>METEOR-3M-1</v>
      </c>
      <c r="C184" s="211" t="str">
        <f>'2. Satellites input'!B212</f>
        <v>OPERATIONAL</v>
      </c>
      <c r="D184" s="212">
        <f>'2. Satellites input'!D212</f>
        <v>40073</v>
      </c>
      <c r="E184" s="213" t="str">
        <f>'2. Satellites input'!AE212</f>
        <v>RUS</v>
      </c>
    </row>
    <row r="185" spans="1:5" x14ac:dyDescent="0.25">
      <c r="A185" s="214">
        <v>180</v>
      </c>
      <c r="B185" s="211" t="str">
        <f>'2. Satellites input'!A213</f>
        <v>MICROSAT BLMIT-1</v>
      </c>
      <c r="C185" s="211" t="str">
        <f>'2. Satellites input'!B213</f>
        <v>OPERATIONAL</v>
      </c>
      <c r="D185" s="212">
        <f>'2. Satellites input'!D213</f>
        <v>38652</v>
      </c>
      <c r="E185" s="213" t="str">
        <f>'2. Satellites input'!AE213</f>
        <v>CHN</v>
      </c>
    </row>
    <row r="186" spans="1:5" x14ac:dyDescent="0.25">
      <c r="A186" s="214">
        <v>181</v>
      </c>
      <c r="B186" s="211" t="str">
        <f>'2. Satellites input'!A214</f>
        <v>MICROSAT GAIA-I</v>
      </c>
      <c r="C186" s="211" t="str">
        <f>'2. Satellites input'!B214</f>
        <v>DEVELOPMENT</v>
      </c>
      <c r="D186" s="212" t="str">
        <f>'2. Satellites input'!D214</f>
        <v>2016-2017</v>
      </c>
      <c r="E186" s="213" t="str">
        <f>'2. Satellites input'!AE214</f>
        <v>JAPAN</v>
      </c>
    </row>
    <row r="187" spans="1:5" x14ac:dyDescent="0.25">
      <c r="A187" s="214">
        <v>182</v>
      </c>
      <c r="B187" s="211" t="str">
        <f>'2. Satellites input'!A215</f>
        <v>MICROSAT GAIA-II</v>
      </c>
      <c r="C187" s="211" t="str">
        <f>'2. Satellites input'!B215</f>
        <v>DEVELOPMENT</v>
      </c>
      <c r="D187" s="212" t="str">
        <f>'2. Satellites input'!D215</f>
        <v>2016-2017</v>
      </c>
      <c r="E187" s="213" t="str">
        <f>'2. Satellites input'!AE215</f>
        <v>JAPAN</v>
      </c>
    </row>
    <row r="188" spans="1:5" x14ac:dyDescent="0.25">
      <c r="A188" s="214">
        <v>183</v>
      </c>
      <c r="B188" s="211" t="str">
        <f>'2. Satellites input'!A216</f>
        <v>MICROSAT HODOYOSHI 1</v>
      </c>
      <c r="C188" s="211" t="str">
        <f>'2. Satellites input'!B216</f>
        <v>OPERATIONAL</v>
      </c>
      <c r="D188" s="212">
        <f>'2. Satellites input'!D216</f>
        <v>41831</v>
      </c>
      <c r="E188" s="213" t="str">
        <f>'2. Satellites input'!AE216</f>
        <v>JAPAN</v>
      </c>
    </row>
    <row r="189" spans="1:5" ht="26.4" x14ac:dyDescent="0.25">
      <c r="A189" s="214">
        <v>184</v>
      </c>
      <c r="B189" s="211" t="str">
        <f>'2. Satellites input'!A217</f>
        <v>MICROSAT HODOYOSHI 3-4 (2 SATS)</v>
      </c>
      <c r="C189" s="211" t="str">
        <f>'2. Satellites input'!B217</f>
        <v>OPERATIONAL</v>
      </c>
      <c r="D189" s="212">
        <f>'2. Satellites input'!D217</f>
        <v>41810</v>
      </c>
      <c r="E189" s="213" t="str">
        <f>'2. Satellites input'!AE217</f>
        <v>JAPAN</v>
      </c>
    </row>
    <row r="190" spans="1:5" ht="26.4" x14ac:dyDescent="0.25">
      <c r="A190" s="214">
        <v>185</v>
      </c>
      <c r="B190" s="211" t="str">
        <f>'2. Satellites input'!A218</f>
        <v>MICROSAT HODOYOSHI 3-4 (2 SATS)</v>
      </c>
      <c r="C190" s="211" t="str">
        <f>'2. Satellites input'!B218</f>
        <v>OPERATIONAL</v>
      </c>
      <c r="D190" s="212">
        <f>'2. Satellites input'!D218</f>
        <v>41810</v>
      </c>
      <c r="E190" s="213" t="str">
        <f>'2. Satellites input'!AE218</f>
        <v>JAPAN</v>
      </c>
    </row>
    <row r="191" spans="1:5" x14ac:dyDescent="0.25">
      <c r="A191" s="214">
        <v>186</v>
      </c>
      <c r="B191" s="211" t="str">
        <f>'2. Satellites input'!A219</f>
        <v>MICROSAT INTA</v>
      </c>
      <c r="C191" s="211" t="str">
        <f>'2. Satellites input'!B219</f>
        <v>DEVELOPMENT</v>
      </c>
      <c r="D191" s="212" t="str">
        <f>'2. Satellites input'!D219</f>
        <v>TBD</v>
      </c>
      <c r="E191" s="213" t="str">
        <f>'2. Satellites input'!AE219</f>
        <v>Spain</v>
      </c>
    </row>
    <row r="192" spans="1:5" x14ac:dyDescent="0.25">
      <c r="A192" s="214">
        <v>187</v>
      </c>
      <c r="B192" s="211" t="e">
        <f>'2. Satellites input'!#REF!</f>
        <v>#REF!</v>
      </c>
      <c r="C192" s="211" t="e">
        <f>'2. Satellites input'!#REF!</f>
        <v>#REF!</v>
      </c>
      <c r="D192" s="212" t="e">
        <f>'2. Satellites input'!#REF!</f>
        <v>#REF!</v>
      </c>
      <c r="E192" s="213" t="e">
        <f>'2. Satellites input'!#REF!</f>
        <v>#REF!</v>
      </c>
    </row>
    <row r="193" spans="1:5" x14ac:dyDescent="0.25">
      <c r="A193" s="214">
        <v>188</v>
      </c>
      <c r="B193" s="211" t="str">
        <f>'2. Satellites input'!A220</f>
        <v>MKA-FKI</v>
      </c>
      <c r="C193" s="211" t="str">
        <f>'2. Satellites input'!B220</f>
        <v>OPERATIONAL</v>
      </c>
      <c r="D193" s="212" t="str">
        <f>'2. Satellites input'!D220</f>
        <v>28 jul 2012</v>
      </c>
      <c r="E193" s="213" t="str">
        <f>'2. Satellites input'!AE220</f>
        <v>RUS</v>
      </c>
    </row>
    <row r="194" spans="1:5" x14ac:dyDescent="0.25">
      <c r="A194" s="214">
        <v>189</v>
      </c>
      <c r="B194" s="211" t="str">
        <f>'2. Satellites input'!A221</f>
        <v>MLA-NEQO (RazakSAT)</v>
      </c>
      <c r="C194" s="211" t="str">
        <f>'2. Satellites input'!B221</f>
        <v>OPERATIONAL</v>
      </c>
      <c r="D194" s="212">
        <f>'2. Satellites input'!D221</f>
        <v>39337</v>
      </c>
      <c r="E194" s="213" t="str">
        <f>'2. Satellites input'!AE221</f>
        <v>MLA</v>
      </c>
    </row>
    <row r="195" spans="1:5" x14ac:dyDescent="0.25">
      <c r="A195" s="214">
        <v>190</v>
      </c>
      <c r="B195" s="211" t="str">
        <f>'2. Satellites input'!A222</f>
        <v>MLA-NEQO (RazakSAT)</v>
      </c>
      <c r="C195" s="211" t="str">
        <f>'2. Satellites input'!B222</f>
        <v>OPERATIONAL</v>
      </c>
      <c r="D195" s="212">
        <f>'2. Satellites input'!D222</f>
        <v>39337</v>
      </c>
      <c r="E195" s="213" t="str">
        <f>'2. Satellites input'!AE222</f>
        <v>MLA</v>
      </c>
    </row>
    <row r="196" spans="1:5" x14ac:dyDescent="0.25">
      <c r="A196" s="214">
        <v>191</v>
      </c>
      <c r="B196" s="211" t="str">
        <f>'2. Satellites input'!A223</f>
        <v>MLA-NEQO (RazakSAT)</v>
      </c>
      <c r="C196" s="211" t="str">
        <f>'2. Satellites input'!B223</f>
        <v>OPERATIONAL</v>
      </c>
      <c r="D196" s="212">
        <f>'2. Satellites input'!D223</f>
        <v>39337</v>
      </c>
      <c r="E196" s="213" t="str">
        <f>'2. Satellites input'!AE223</f>
        <v>MLA</v>
      </c>
    </row>
    <row r="197" spans="1:5" x14ac:dyDescent="0.25">
      <c r="A197" s="214">
        <v>192</v>
      </c>
      <c r="B197" s="211" t="str">
        <f>'2. Satellites input'!A224</f>
        <v>MONITOR (8 sats)</v>
      </c>
      <c r="C197" s="211" t="str">
        <f>'2. Satellites input'!B224</f>
        <v>OPERATIONAL</v>
      </c>
      <c r="D197" s="212" t="str">
        <f>'2. Satellites input'!D224</f>
        <v>after 2009</v>
      </c>
      <c r="E197" s="213" t="str">
        <f>'2. Satellites input'!AE224</f>
        <v>RUS</v>
      </c>
    </row>
    <row r="198" spans="1:5" x14ac:dyDescent="0.25">
      <c r="A198" s="214">
        <v>193</v>
      </c>
      <c r="B198" s="211" t="e">
        <f>'2. Satellites input'!#REF!</f>
        <v>#REF!</v>
      </c>
      <c r="C198" s="211" t="e">
        <f>'2. Satellites input'!#REF!</f>
        <v>#REF!</v>
      </c>
      <c r="D198" s="212" t="e">
        <f>'2. Satellites input'!#REF!</f>
        <v>#REF!</v>
      </c>
      <c r="E198" s="213" t="e">
        <f>'2. Satellites input'!#REF!</f>
        <v>#REF!</v>
      </c>
    </row>
    <row r="199" spans="1:5" x14ac:dyDescent="0.25">
      <c r="A199" s="214">
        <v>194</v>
      </c>
      <c r="B199" s="211" t="e">
        <f>'2. Satellites input'!#REF!</f>
        <v>#REF!</v>
      </c>
      <c r="C199" s="211" t="e">
        <f>'2. Satellites input'!#REF!</f>
        <v>#REF!</v>
      </c>
      <c r="D199" s="212" t="e">
        <f>'2. Satellites input'!#REF!</f>
        <v>#REF!</v>
      </c>
      <c r="E199" s="213" t="e">
        <f>'2. Satellites input'!#REF!</f>
        <v>#REF!</v>
      </c>
    </row>
    <row r="200" spans="1:5" x14ac:dyDescent="0.25">
      <c r="A200" s="214">
        <v>195</v>
      </c>
      <c r="B200" s="211" t="str">
        <f>'2. Satellites input'!A226</f>
        <v>NIGERIASAT-2</v>
      </c>
      <c r="C200" s="211" t="str">
        <f>'2. Satellites input'!B226</f>
        <v>OPERATIONAL</v>
      </c>
      <c r="D200" s="212">
        <f>'2. Satellites input'!D226</f>
        <v>40772</v>
      </c>
      <c r="E200" s="213" t="str">
        <f>'2. Satellites input'!AE226</f>
        <v>NIG</v>
      </c>
    </row>
    <row r="201" spans="1:5" x14ac:dyDescent="0.25">
      <c r="A201" s="214">
        <v>196</v>
      </c>
      <c r="B201" s="211" t="str">
        <f>'2. Satellites input'!A227</f>
        <v>NIGERIASAT-2</v>
      </c>
      <c r="C201" s="211" t="str">
        <f>'2. Satellites input'!B227</f>
        <v>OPERATIONAL</v>
      </c>
      <c r="D201" s="212">
        <f>'2. Satellites input'!D227</f>
        <v>40772</v>
      </c>
      <c r="E201" s="213" t="str">
        <f>'2. Satellites input'!AE227</f>
        <v>NIG</v>
      </c>
    </row>
    <row r="202" spans="1:5" x14ac:dyDescent="0.25">
      <c r="A202" s="214">
        <v>197</v>
      </c>
      <c r="B202" s="211" t="str">
        <f>'2. Satellites input'!A228</f>
        <v>NIGERIASAT-X</v>
      </c>
      <c r="C202" s="211" t="str">
        <f>'2. Satellites input'!B228</f>
        <v>OPERATIONAL</v>
      </c>
      <c r="D202" s="212">
        <f>'2. Satellites input'!D228</f>
        <v>40772</v>
      </c>
      <c r="E202" s="213" t="str">
        <f>'2. Satellites input'!AE228</f>
        <v>NIG</v>
      </c>
    </row>
    <row r="203" spans="1:5" x14ac:dyDescent="0.25">
      <c r="A203" s="214">
        <v>198</v>
      </c>
      <c r="B203" s="211" t="str">
        <f>'2. Satellites input'!A229</f>
        <v>NIGERIASAT-X</v>
      </c>
      <c r="C203" s="211" t="str">
        <f>'2. Satellites input'!B229</f>
        <v>OPERATIONAL</v>
      </c>
      <c r="D203" s="212">
        <f>'2. Satellites input'!D229</f>
        <v>40772</v>
      </c>
      <c r="E203" s="213" t="str">
        <f>'2. Satellites input'!AE229</f>
        <v>NIG</v>
      </c>
    </row>
    <row r="204" spans="1:5" x14ac:dyDescent="0.25">
      <c r="A204" s="214">
        <v>199</v>
      </c>
      <c r="B204" s="211" t="str">
        <f>'2. Satellites input'!A230</f>
        <v>OCO-2</v>
      </c>
      <c r="C204" s="211" t="str">
        <f>'2. Satellites input'!B230</f>
        <v>OPERATIONAL</v>
      </c>
      <c r="D204" s="212">
        <f>'2. Satellites input'!D230</f>
        <v>41822</v>
      </c>
      <c r="E204" s="213" t="str">
        <f>'2. Satellites input'!AE230</f>
        <v>USA NASA</v>
      </c>
    </row>
    <row r="205" spans="1:5" x14ac:dyDescent="0.25">
      <c r="A205" s="214">
        <v>200</v>
      </c>
      <c r="B205" s="211" t="str">
        <f>'2. Satellites input'!A231</f>
        <v xml:space="preserve">OrbView </v>
      </c>
      <c r="C205" s="211" t="str">
        <f>'2. Satellites input'!B231</f>
        <v>OPERATIONAL</v>
      </c>
      <c r="D205" s="212">
        <f>'2. Satellites input'!D231</f>
        <v>37828</v>
      </c>
      <c r="E205" s="213" t="str">
        <f>'2. Satellites input'!AE231</f>
        <v>USA (DigitalGlobe Corp)</v>
      </c>
    </row>
    <row r="206" spans="1:5" x14ac:dyDescent="0.25">
      <c r="A206" s="214">
        <v>201</v>
      </c>
      <c r="B206" s="211" t="str">
        <f>'2. Satellites input'!A232</f>
        <v>PAKTES-1-A</v>
      </c>
      <c r="C206" s="211" t="str">
        <f>'2. Satellites input'!B232</f>
        <v>DEVELOPMENT</v>
      </c>
      <c r="D206" s="212" t="str">
        <f>'2. Satellites input'!D232</f>
        <v>2016</v>
      </c>
      <c r="E206" s="213" t="str">
        <f>'2. Satellites input'!AE232</f>
        <v>Pakistan</v>
      </c>
    </row>
    <row r="207" spans="1:5" x14ac:dyDescent="0.25">
      <c r="A207" s="214">
        <v>202</v>
      </c>
      <c r="B207" s="211" t="str">
        <f>'2. Satellites input'!A233</f>
        <v>PAKTES-1-B</v>
      </c>
      <c r="C207" s="211" t="str">
        <f>'2. Satellites input'!B233</f>
        <v>DEVELOPMENT</v>
      </c>
      <c r="D207" s="212" t="str">
        <f>'2. Satellites input'!D233</f>
        <v>2016</v>
      </c>
      <c r="E207" s="213" t="str">
        <f>'2. Satellites input'!AE233</f>
        <v>Pakistan</v>
      </c>
    </row>
    <row r="208" spans="1:5" x14ac:dyDescent="0.25">
      <c r="A208" s="214">
        <v>203</v>
      </c>
      <c r="B208" s="211" t="str">
        <f>'2. Satellites input'!A234</f>
        <v>Parasol</v>
      </c>
      <c r="C208" s="211" t="str">
        <f>'2. Satellites input'!B234</f>
        <v>OPERATIONAL</v>
      </c>
      <c r="D208" s="212">
        <f>'2. Satellites input'!D234</f>
        <v>38322</v>
      </c>
      <c r="E208" s="213" t="str">
        <f>'2. Satellites input'!AE234</f>
        <v>CNES</v>
      </c>
    </row>
    <row r="209" spans="1:5" x14ac:dyDescent="0.25">
      <c r="A209" s="214">
        <v>204</v>
      </c>
      <c r="B209" s="211" t="str">
        <f>'2. Satellites input'!A235</f>
        <v>PAZ</v>
      </c>
      <c r="C209" s="211" t="str">
        <f>'2. Satellites input'!B235</f>
        <v>DEVELOPMENT</v>
      </c>
      <c r="D209" s="212" t="str">
        <f>'2. Satellites input'!D235</f>
        <v>FEB 2016</v>
      </c>
      <c r="E209" s="213" t="str">
        <f>'2. Satellites input'!AE235</f>
        <v>Spain</v>
      </c>
    </row>
    <row r="210" spans="1:5" x14ac:dyDescent="0.25">
      <c r="A210" s="214">
        <v>205</v>
      </c>
      <c r="B210" s="211" t="str">
        <f>'2. Satellites input'!A236</f>
        <v>Pleiades-1</v>
      </c>
      <c r="C210" s="211" t="str">
        <f>'2. Satellites input'!B236</f>
        <v>OPERATIONAL</v>
      </c>
      <c r="D210" s="212">
        <f>'2. Satellites input'!D236</f>
        <v>40894</v>
      </c>
      <c r="E210" s="213" t="str">
        <f>'2. Satellites input'!AE236</f>
        <v>CNES</v>
      </c>
    </row>
    <row r="211" spans="1:5" x14ac:dyDescent="0.25">
      <c r="A211" s="214">
        <v>206</v>
      </c>
      <c r="B211" s="211" t="str">
        <f>'2. Satellites input'!A237</f>
        <v>Pleiades-1</v>
      </c>
      <c r="C211" s="211" t="str">
        <f>'2. Satellites input'!B237</f>
        <v>OPERATIONAL</v>
      </c>
      <c r="D211" s="212">
        <f>'2. Satellites input'!D237</f>
        <v>40894</v>
      </c>
      <c r="E211" s="213" t="str">
        <f>'2. Satellites input'!AE237</f>
        <v>CNES</v>
      </c>
    </row>
    <row r="212" spans="1:5" x14ac:dyDescent="0.25">
      <c r="A212" s="214">
        <v>207</v>
      </c>
      <c r="B212" s="211" t="str">
        <f>'2. Satellites input'!A238</f>
        <v>Pleiades-1</v>
      </c>
      <c r="C212" s="211" t="str">
        <f>'2. Satellites input'!B238</f>
        <v>OPERATIONAL</v>
      </c>
      <c r="D212" s="212">
        <f>'2. Satellites input'!D238</f>
        <v>40894</v>
      </c>
      <c r="E212" s="213" t="str">
        <f>'2. Satellites input'!AE238</f>
        <v>CNES</v>
      </c>
    </row>
    <row r="213" spans="1:5" x14ac:dyDescent="0.25">
      <c r="A213" s="214">
        <v>208</v>
      </c>
      <c r="B213" s="211" t="str">
        <f>'2. Satellites input'!A239</f>
        <v>Pleiades-2</v>
      </c>
      <c r="C213" s="211" t="str">
        <f>'2. Satellites input'!B239</f>
        <v>OPERATIONAL</v>
      </c>
      <c r="D213" s="212">
        <f>'2. Satellites input'!D239</f>
        <v>41244</v>
      </c>
      <c r="E213" s="213" t="str">
        <f>'2. Satellites input'!AE239</f>
        <v>CNES</v>
      </c>
    </row>
    <row r="214" spans="1:5" x14ac:dyDescent="0.25">
      <c r="A214" s="214">
        <v>209</v>
      </c>
      <c r="B214" s="211" t="str">
        <f>'2. Satellites input'!A240</f>
        <v>Pleiades-2</v>
      </c>
      <c r="C214" s="211" t="str">
        <f>'2. Satellites input'!B240</f>
        <v>OPERATIONAL</v>
      </c>
      <c r="D214" s="212">
        <f>'2. Satellites input'!D240</f>
        <v>41244</v>
      </c>
      <c r="E214" s="213" t="str">
        <f>'2. Satellites input'!AE240</f>
        <v>CNES</v>
      </c>
    </row>
    <row r="215" spans="1:5" x14ac:dyDescent="0.25">
      <c r="A215" s="214">
        <v>210</v>
      </c>
      <c r="B215" s="211" t="str">
        <f>'2. Satellites input'!A241</f>
        <v>Pleiades-2</v>
      </c>
      <c r="C215" s="211" t="str">
        <f>'2. Satellites input'!B241</f>
        <v>OPERATIONAL</v>
      </c>
      <c r="D215" s="212">
        <f>'2. Satellites input'!D241</f>
        <v>41244</v>
      </c>
      <c r="E215" s="213" t="str">
        <f>'2. Satellites input'!AE241</f>
        <v>CNES</v>
      </c>
    </row>
    <row r="216" spans="1:5" x14ac:dyDescent="0.25">
      <c r="A216" s="214">
        <v>211</v>
      </c>
      <c r="B216" s="211" t="str">
        <f>'2. Satellites input'!A242</f>
        <v>Prisma-I</v>
      </c>
      <c r="C216" s="211" t="str">
        <f>'2. Satellites input'!B242</f>
        <v>DEVELOPMENT</v>
      </c>
      <c r="D216" s="212" t="str">
        <f>'2. Satellites input'!D242</f>
        <v>2017</v>
      </c>
      <c r="E216" s="213" t="str">
        <f>'2. Satellites input'!AE242</f>
        <v>ITALY</v>
      </c>
    </row>
    <row r="217" spans="1:5" x14ac:dyDescent="0.25">
      <c r="A217" s="214">
        <v>212</v>
      </c>
      <c r="B217" s="211" t="str">
        <f>'2. Satellites input'!A243</f>
        <v>Prisma-I</v>
      </c>
      <c r="C217" s="211" t="str">
        <f>'2. Satellites input'!B243</f>
        <v>DEVELOPMENT</v>
      </c>
      <c r="D217" s="212" t="str">
        <f>'2. Satellites input'!D243</f>
        <v>2017</v>
      </c>
      <c r="E217" s="213" t="str">
        <f>'2. Satellites input'!AE243</f>
        <v>ITALY</v>
      </c>
    </row>
    <row r="218" spans="1:5" x14ac:dyDescent="0.25">
      <c r="A218" s="214">
        <v>213</v>
      </c>
      <c r="B218" s="211" t="str">
        <f>'2. Satellites input'!A244</f>
        <v>PROBA-Vegetation</v>
      </c>
      <c r="C218" s="211" t="str">
        <f>'2. Satellites input'!B244</f>
        <v>OPERATIONAL</v>
      </c>
      <c r="D218" s="212">
        <f>'2. Satellites input'!D244</f>
        <v>41401</v>
      </c>
      <c r="E218" s="213" t="str">
        <f>'2. Satellites input'!AE244</f>
        <v>ESA</v>
      </c>
    </row>
    <row r="219" spans="1:5" x14ac:dyDescent="0.25">
      <c r="A219" s="214">
        <v>214</v>
      </c>
      <c r="B219" s="211" t="str">
        <f>'2. Satellites input'!A245</f>
        <v>PRSS-O1-A</v>
      </c>
      <c r="C219" s="211" t="str">
        <f>'2. Satellites input'!B245</f>
        <v>DEVELOPMENT</v>
      </c>
      <c r="D219" s="212" t="str">
        <f>'2. Satellites input'!D245</f>
        <v>2018</v>
      </c>
      <c r="E219" s="213" t="str">
        <f>'2. Satellites input'!AE245</f>
        <v>Pakistan</v>
      </c>
    </row>
    <row r="220" spans="1:5" x14ac:dyDescent="0.25">
      <c r="A220" s="214">
        <v>215</v>
      </c>
      <c r="B220" s="211" t="str">
        <f>'2. Satellites input'!A246</f>
        <v>PRSS-O1-B</v>
      </c>
      <c r="C220" s="211" t="str">
        <f>'2. Satellites input'!B246</f>
        <v>DEVELOPMENT</v>
      </c>
      <c r="D220" s="212" t="str">
        <f>'2. Satellites input'!D246</f>
        <v>2018</v>
      </c>
      <c r="E220" s="213" t="str">
        <f>'2. Satellites input'!AE246</f>
        <v>Pakistan</v>
      </c>
    </row>
    <row r="221" spans="1:5" x14ac:dyDescent="0.25">
      <c r="A221" s="214">
        <v>216</v>
      </c>
      <c r="B221" s="211" t="str">
        <f>'2. Satellites input'!A247</f>
        <v>Radarsat-2c</v>
      </c>
      <c r="C221" s="211" t="str">
        <f>'2. Satellites input'!B247</f>
        <v>OPERATIONAL</v>
      </c>
      <c r="D221" s="212">
        <f>'2. Satellites input'!D247</f>
        <v>39430</v>
      </c>
      <c r="E221" s="213" t="str">
        <f>'2. Satellites input'!AE247</f>
        <v>Canada</v>
      </c>
    </row>
    <row r="222" spans="1:5" x14ac:dyDescent="0.25">
      <c r="A222" s="214">
        <v>217</v>
      </c>
      <c r="B222" s="211" t="str">
        <f>'2. Satellites input'!A248</f>
        <v>Radarsat-2c</v>
      </c>
      <c r="C222" s="211" t="str">
        <f>'2. Satellites input'!B248</f>
        <v>OPERATIONAL</v>
      </c>
      <c r="D222" s="212">
        <f>'2. Satellites input'!D248</f>
        <v>39430</v>
      </c>
      <c r="E222" s="213" t="str">
        <f>'2. Satellites input'!AE248</f>
        <v>Canada</v>
      </c>
    </row>
    <row r="223" spans="1:5" x14ac:dyDescent="0.25">
      <c r="A223" s="214">
        <v>218</v>
      </c>
      <c r="B223" s="211" t="str">
        <f>'2. Satellites input'!A249</f>
        <v>Radarsat-2c</v>
      </c>
      <c r="C223" s="211" t="str">
        <f>'2. Satellites input'!B249</f>
        <v>OPERATIONAL</v>
      </c>
      <c r="D223" s="212">
        <f>'2. Satellites input'!D249</f>
        <v>39430</v>
      </c>
      <c r="E223" s="213" t="str">
        <f>'2. Satellites input'!AE249</f>
        <v>Canada</v>
      </c>
    </row>
    <row r="224" spans="1:5" x14ac:dyDescent="0.25">
      <c r="A224" s="214">
        <v>219</v>
      </c>
      <c r="B224" s="211" t="str">
        <f>'2. Satellites input'!A250</f>
        <v>Radarsat-2c</v>
      </c>
      <c r="C224" s="211" t="str">
        <f>'2. Satellites input'!B250</f>
        <v>OPERATIONAL</v>
      </c>
      <c r="D224" s="212">
        <f>'2. Satellites input'!D250</f>
        <v>39430</v>
      </c>
      <c r="E224" s="213" t="str">
        <f>'2. Satellites input'!AE250</f>
        <v>Canada</v>
      </c>
    </row>
    <row r="225" spans="1:5" x14ac:dyDescent="0.25">
      <c r="A225" s="214">
        <v>220</v>
      </c>
      <c r="B225" s="211" t="str">
        <f>'2. Satellites input'!A251</f>
        <v>Radarsat-3B</v>
      </c>
      <c r="C225" s="211" t="str">
        <f>'2. Satellites input'!B251</f>
        <v>DEVELOPMENT</v>
      </c>
      <c r="D225" s="212" t="str">
        <f>'2. Satellites input'!D251</f>
        <v>2018</v>
      </c>
      <c r="E225" s="213" t="str">
        <f>'2. Satellites input'!AE251</f>
        <v>Canada</v>
      </c>
    </row>
    <row r="226" spans="1:5" x14ac:dyDescent="0.25">
      <c r="A226" s="214">
        <v>221</v>
      </c>
      <c r="B226" s="211" t="str">
        <f>'2. Satellites input'!A252</f>
        <v>Radarsat-3B</v>
      </c>
      <c r="C226" s="211" t="str">
        <f>'2. Satellites input'!B252</f>
        <v>DEVELOPMENT</v>
      </c>
      <c r="D226" s="212" t="str">
        <f>'2. Satellites input'!D252</f>
        <v>2018</v>
      </c>
      <c r="E226" s="213" t="str">
        <f>'2. Satellites input'!AE252</f>
        <v>Canada</v>
      </c>
    </row>
    <row r="227" spans="1:5" x14ac:dyDescent="0.25">
      <c r="A227" s="214">
        <v>222</v>
      </c>
      <c r="B227" s="211" t="str">
        <f>'2. Satellites input'!A253</f>
        <v>Radarsat-3B</v>
      </c>
      <c r="C227" s="211" t="str">
        <f>'2. Satellites input'!B253</f>
        <v>DEVELOPMENT</v>
      </c>
      <c r="D227" s="212" t="str">
        <f>'2. Satellites input'!D253</f>
        <v>2018</v>
      </c>
      <c r="E227" s="213" t="str">
        <f>'2. Satellites input'!AE253</f>
        <v>Canada</v>
      </c>
    </row>
    <row r="228" spans="1:5" x14ac:dyDescent="0.25">
      <c r="A228" s="214">
        <v>223</v>
      </c>
      <c r="B228" s="211" t="str">
        <f>'2. Satellites input'!A254</f>
        <v>Rapid Eye 1</v>
      </c>
      <c r="C228" s="211" t="str">
        <f>'2. Satellites input'!B254</f>
        <v>OPERATIONAL</v>
      </c>
      <c r="D228" s="212">
        <f>'2. Satellites input'!D254</f>
        <v>39689</v>
      </c>
      <c r="E228" s="213" t="str">
        <f>'2. Satellites input'!AE254</f>
        <v xml:space="preserve">D </v>
      </c>
    </row>
    <row r="229" spans="1:5" x14ac:dyDescent="0.25">
      <c r="A229" s="214">
        <v>224</v>
      </c>
      <c r="B229" s="211" t="str">
        <f>'2. Satellites input'!A255</f>
        <v>Rapid Eye 2</v>
      </c>
      <c r="C229" s="211" t="str">
        <f>'2. Satellites input'!B255</f>
        <v>OPERATIONAL</v>
      </c>
      <c r="D229" s="212">
        <f>'2. Satellites input'!D255</f>
        <v>39689</v>
      </c>
      <c r="E229" s="213" t="str">
        <f>'2. Satellites input'!AE255</f>
        <v xml:space="preserve">D </v>
      </c>
    </row>
    <row r="230" spans="1:5" x14ac:dyDescent="0.25">
      <c r="A230" s="214">
        <v>225</v>
      </c>
      <c r="B230" s="211" t="str">
        <f>'2. Satellites input'!A256</f>
        <v>Rapid Eye 3</v>
      </c>
      <c r="C230" s="211" t="str">
        <f>'2. Satellites input'!B256</f>
        <v>OPERATIONAL</v>
      </c>
      <c r="D230" s="212">
        <f>'2. Satellites input'!D256</f>
        <v>39689</v>
      </c>
      <c r="E230" s="213" t="str">
        <f>'2. Satellites input'!AE256</f>
        <v xml:space="preserve">D </v>
      </c>
    </row>
    <row r="231" spans="1:5" x14ac:dyDescent="0.25">
      <c r="A231" s="214">
        <v>226</v>
      </c>
      <c r="B231" s="211" t="str">
        <f>'2. Satellites input'!A257</f>
        <v>Rapid Eye 4</v>
      </c>
      <c r="C231" s="211" t="str">
        <f>'2. Satellites input'!B257</f>
        <v>OPERATIONAL</v>
      </c>
      <c r="D231" s="212">
        <f>'2. Satellites input'!D257</f>
        <v>39689</v>
      </c>
      <c r="E231" s="213" t="str">
        <f>'2. Satellites input'!AE257</f>
        <v xml:space="preserve">D </v>
      </c>
    </row>
    <row r="232" spans="1:5" x14ac:dyDescent="0.25">
      <c r="A232" s="214">
        <v>227</v>
      </c>
      <c r="B232" s="211" t="str">
        <f>'2. Satellites input'!A258</f>
        <v>Rapid Eye 5</v>
      </c>
      <c r="C232" s="211" t="str">
        <f>'2. Satellites input'!B258</f>
        <v>OPERATIONAL</v>
      </c>
      <c r="D232" s="212">
        <f>'2. Satellites input'!D258</f>
        <v>39689</v>
      </c>
      <c r="E232" s="213" t="str">
        <f>'2. Satellites input'!AE258</f>
        <v xml:space="preserve">D </v>
      </c>
    </row>
    <row r="233" spans="1:5" x14ac:dyDescent="0.25">
      <c r="A233" s="214">
        <v>228</v>
      </c>
      <c r="B233" s="211" t="str">
        <f>'2. Satellites input'!A259</f>
        <v>RASAT</v>
      </c>
      <c r="C233" s="211" t="str">
        <f>'2. Satellites input'!B259</f>
        <v>OPERATIONAL</v>
      </c>
      <c r="D233" s="212">
        <f>'2. Satellites input'!D259</f>
        <v>40772</v>
      </c>
      <c r="E233" s="213" t="str">
        <f>'2. Satellites input'!AE259</f>
        <v>Turkey</v>
      </c>
    </row>
    <row r="234" spans="1:5" x14ac:dyDescent="0.25">
      <c r="A234" s="214">
        <v>229</v>
      </c>
      <c r="B234" s="211" t="str">
        <f>'2. Satellites input'!A262</f>
        <v>RESURS-DK1</v>
      </c>
      <c r="C234" s="211" t="str">
        <f>'2. Satellites input'!B262</f>
        <v>OPERATIONAL</v>
      </c>
      <c r="D234" s="212">
        <f>'2. Satellites input'!D262</f>
        <v>38883</v>
      </c>
      <c r="E234" s="213" t="str">
        <f>'2. Satellites input'!AE262</f>
        <v>RUS</v>
      </c>
    </row>
    <row r="235" spans="1:5" x14ac:dyDescent="0.25">
      <c r="A235" s="214">
        <v>230</v>
      </c>
      <c r="B235" s="211" t="str">
        <f>'2. Satellites input'!A263</f>
        <v>RESURS-DK1</v>
      </c>
      <c r="C235" s="211" t="str">
        <f>'2. Satellites input'!B263</f>
        <v>OPERATIONAL</v>
      </c>
      <c r="D235" s="212">
        <f>'2. Satellites input'!D263</f>
        <v>38883</v>
      </c>
      <c r="E235" s="213" t="str">
        <f>'2. Satellites input'!AE263</f>
        <v>RUS</v>
      </c>
    </row>
    <row r="236" spans="1:5" x14ac:dyDescent="0.25">
      <c r="A236" s="214">
        <v>231</v>
      </c>
      <c r="B236" s="211" t="e">
        <f>'2. Satellites input'!#REF!</f>
        <v>#REF!</v>
      </c>
      <c r="C236" s="211" t="e">
        <f>'2. Satellites input'!#REF!</f>
        <v>#REF!</v>
      </c>
      <c r="D236" s="212" t="e">
        <f>'2. Satellites input'!#REF!</f>
        <v>#REF!</v>
      </c>
      <c r="E236" s="213" t="e">
        <f>'2. Satellites input'!#REF!</f>
        <v>#REF!</v>
      </c>
    </row>
    <row r="237" spans="1:5" x14ac:dyDescent="0.25">
      <c r="A237" s="214">
        <v>232</v>
      </c>
      <c r="B237" s="211" t="str">
        <f>'2. Satellites input'!A264</f>
        <v>SAC-D / AQUARIUS</v>
      </c>
      <c r="C237" s="211" t="str">
        <f>'2. Satellites input'!B264</f>
        <v>END OF MISSION</v>
      </c>
      <c r="D237" s="212">
        <f>'2. Satellites input'!D264</f>
        <v>40704</v>
      </c>
      <c r="E237" s="213" t="str">
        <f>'2. Satellites input'!AE264</f>
        <v>ARG</v>
      </c>
    </row>
    <row r="238" spans="1:5" x14ac:dyDescent="0.25">
      <c r="A238" s="214">
        <v>233</v>
      </c>
      <c r="B238" s="211" t="str">
        <f>'2. Satellites input'!A265</f>
        <v>SAC-D / AQUARIUS</v>
      </c>
      <c r="C238" s="211" t="str">
        <f>'2. Satellites input'!B265</f>
        <v>END OF MISSION</v>
      </c>
      <c r="D238" s="212">
        <f>'2. Satellites input'!D265</f>
        <v>40704</v>
      </c>
      <c r="E238" s="213" t="str">
        <f>'2. Satellites input'!AE265</f>
        <v>ARG</v>
      </c>
    </row>
    <row r="239" spans="1:5" x14ac:dyDescent="0.25">
      <c r="A239" s="214">
        <v>234</v>
      </c>
      <c r="B239" s="211" t="str">
        <f>'2. Satellites input'!A267</f>
        <v>SAOCOM 1A</v>
      </c>
      <c r="C239" s="211" t="str">
        <f>'2. Satellites input'!B267</f>
        <v>DEVELOPMENT</v>
      </c>
      <c r="D239" s="212" t="str">
        <f>'2. Satellites input'!D267</f>
        <v>2016</v>
      </c>
      <c r="E239" s="213" t="str">
        <f>'2. Satellites input'!AE267</f>
        <v>ARG</v>
      </c>
    </row>
    <row r="240" spans="1:5" x14ac:dyDescent="0.25">
      <c r="A240" s="214">
        <v>235</v>
      </c>
      <c r="B240" s="211" t="str">
        <f>'2. Satellites input'!A268</f>
        <v>SAOCOM 1A</v>
      </c>
      <c r="C240" s="211" t="str">
        <f>'2. Satellites input'!B268</f>
        <v>DEVELOPMENT</v>
      </c>
      <c r="D240" s="212" t="str">
        <f>'2. Satellites input'!D268</f>
        <v>2016</v>
      </c>
      <c r="E240" s="213" t="str">
        <f>'2. Satellites input'!AE268</f>
        <v>ARG</v>
      </c>
    </row>
    <row r="241" spans="1:5" x14ac:dyDescent="0.25">
      <c r="A241" s="214">
        <v>236</v>
      </c>
      <c r="B241" s="211" t="str">
        <f>'2. Satellites input'!A269</f>
        <v>SAOCOM 1B</v>
      </c>
      <c r="C241" s="211" t="str">
        <f>'2. Satellites input'!B269</f>
        <v>DEVELOPMENT</v>
      </c>
      <c r="D241" s="212" t="str">
        <f>'2. Satellites input'!D269</f>
        <v>2017-18</v>
      </c>
      <c r="E241" s="213" t="str">
        <f>'2. Satellites input'!AE269</f>
        <v>ARG</v>
      </c>
    </row>
    <row r="242" spans="1:5" x14ac:dyDescent="0.25">
      <c r="A242" s="214">
        <v>237</v>
      </c>
      <c r="B242" s="211" t="str">
        <f>'2. Satellites input'!A270</f>
        <v>SAOCOM 1B</v>
      </c>
      <c r="C242" s="211" t="str">
        <f>'2. Satellites input'!B270</f>
        <v>DEVELOPMENT</v>
      </c>
      <c r="D242" s="212" t="str">
        <f>'2. Satellites input'!D270</f>
        <v>2017-18</v>
      </c>
      <c r="E242" s="213" t="str">
        <f>'2. Satellites input'!AE270</f>
        <v>ARG</v>
      </c>
    </row>
    <row r="243" spans="1:5" ht="26.4" x14ac:dyDescent="0.25">
      <c r="A243" s="214">
        <v>238</v>
      </c>
      <c r="B243" s="211" t="str">
        <f>'2. Satellites input'!A271</f>
        <v>SAR LUPE (Magnifying Glass) Sat 1</v>
      </c>
      <c r="C243" s="211" t="str">
        <f>'2. Satellites input'!B271</f>
        <v>OPERATIONAL</v>
      </c>
      <c r="D243" s="212">
        <f>'2. Satellites input'!D271</f>
        <v>39070</v>
      </c>
      <c r="E243" s="213" t="str">
        <f>'2. Satellites input'!AE271</f>
        <v xml:space="preserve">D </v>
      </c>
    </row>
    <row r="244" spans="1:5" ht="26.4" x14ac:dyDescent="0.25">
      <c r="A244" s="214">
        <v>239</v>
      </c>
      <c r="B244" s="211" t="str">
        <f>'2. Satellites input'!A272</f>
        <v>SAR LUPE (Magnifying Glass) Sat 2</v>
      </c>
      <c r="C244" s="211" t="str">
        <f>'2. Satellites input'!B272</f>
        <v>OPERATIONAL</v>
      </c>
      <c r="D244" s="212">
        <f>'2. Satellites input'!D272</f>
        <v>39265</v>
      </c>
      <c r="E244" s="213" t="str">
        <f>'2. Satellites input'!AE272</f>
        <v xml:space="preserve">D </v>
      </c>
    </row>
    <row r="245" spans="1:5" ht="26.4" x14ac:dyDescent="0.25">
      <c r="A245" s="214">
        <v>240</v>
      </c>
      <c r="B245" s="211" t="str">
        <f>'2. Satellites input'!A273</f>
        <v>SAR LUPE (Magnifying Glass) Sat 3</v>
      </c>
      <c r="C245" s="211" t="str">
        <f>'2. Satellites input'!B273</f>
        <v>OPERATIONAL</v>
      </c>
      <c r="D245" s="212">
        <f>'2. Satellites input'!D273</f>
        <v>39387</v>
      </c>
      <c r="E245" s="213" t="str">
        <f>'2. Satellites input'!AE273</f>
        <v xml:space="preserve">D </v>
      </c>
    </row>
    <row r="246" spans="1:5" ht="26.4" x14ac:dyDescent="0.25">
      <c r="A246" s="214">
        <v>241</v>
      </c>
      <c r="B246" s="211" t="str">
        <f>'2. Satellites input'!A274</f>
        <v>SAR LUPE (Magnifying Glass) Sat 4</v>
      </c>
      <c r="C246" s="211" t="str">
        <f>'2. Satellites input'!B274</f>
        <v>OPERATIONAL</v>
      </c>
      <c r="D246" s="212">
        <f>'2. Satellites input'!D274</f>
        <v>39534</v>
      </c>
      <c r="E246" s="213" t="str">
        <f>'2. Satellites input'!AE274</f>
        <v xml:space="preserve">D </v>
      </c>
    </row>
    <row r="247" spans="1:5" ht="26.4" x14ac:dyDescent="0.25">
      <c r="A247" s="214">
        <v>242</v>
      </c>
      <c r="B247" s="211" t="str">
        <f>'2. Satellites input'!A275</f>
        <v>SAR LUPE (Magnifying Glass) Sat 5</v>
      </c>
      <c r="C247" s="211" t="str">
        <f>'2. Satellites input'!B275</f>
        <v>OPERATIONAL</v>
      </c>
      <c r="D247" s="212">
        <f>'2. Satellites input'!D275</f>
        <v>39651</v>
      </c>
      <c r="E247" s="213" t="str">
        <f>'2. Satellites input'!AE275</f>
        <v xml:space="preserve">D </v>
      </c>
    </row>
    <row r="248" spans="1:5" x14ac:dyDescent="0.25">
      <c r="A248" s="214">
        <v>243</v>
      </c>
      <c r="B248" s="211" t="str">
        <f>'2. Satellites input'!A276</f>
        <v>SARAL</v>
      </c>
      <c r="C248" s="211" t="str">
        <f>'2. Satellites input'!B276</f>
        <v>OPERATIONAL</v>
      </c>
      <c r="D248" s="212">
        <f>'2. Satellites input'!D276</f>
        <v>41330</v>
      </c>
      <c r="E248" s="213" t="str">
        <f>'2. Satellites input'!AE276</f>
        <v>India</v>
      </c>
    </row>
    <row r="249" spans="1:5" x14ac:dyDescent="0.25">
      <c r="A249" s="214">
        <v>244</v>
      </c>
      <c r="B249" s="211" t="str">
        <f>'2. Satellites input'!A277</f>
        <v>SaudiSat-2</v>
      </c>
      <c r="C249" s="211" t="str">
        <f>'2. Satellites input'!B277</f>
        <v>OPERATIONAL</v>
      </c>
      <c r="D249" s="212">
        <f>'2. Satellites input'!D277</f>
        <v>38078</v>
      </c>
      <c r="E249" s="213" t="str">
        <f>'2. Satellites input'!AE277</f>
        <v>ARS</v>
      </c>
    </row>
    <row r="250" spans="1:5" x14ac:dyDescent="0.25">
      <c r="A250" s="214">
        <v>245</v>
      </c>
      <c r="B250" s="211" t="str">
        <f>'2. Satellites input'!A278</f>
        <v>SaudiSat-2</v>
      </c>
      <c r="C250" s="211" t="str">
        <f>'2. Satellites input'!B278</f>
        <v>OPERATIONAL</v>
      </c>
      <c r="D250" s="212">
        <f>'2. Satellites input'!D278</f>
        <v>38078</v>
      </c>
      <c r="E250" s="213" t="str">
        <f>'2. Satellites input'!AE278</f>
        <v>ARS</v>
      </c>
    </row>
    <row r="251" spans="1:5" x14ac:dyDescent="0.25">
      <c r="A251" s="214">
        <v>246</v>
      </c>
      <c r="B251" s="211" t="str">
        <f>'2. Satellites input'!A279</f>
        <v>Sentinel 5 Precursor</v>
      </c>
      <c r="C251" s="211" t="str">
        <f>'2. Satellites input'!B279</f>
        <v>DEVELOPMENT</v>
      </c>
      <c r="D251" s="212" t="str">
        <f>'2. Satellites input'!D279</f>
        <v>2016</v>
      </c>
      <c r="E251" s="213" t="str">
        <f>'2. Satellites input'!AE279</f>
        <v>ESA</v>
      </c>
    </row>
    <row r="252" spans="1:5" x14ac:dyDescent="0.25">
      <c r="A252" s="214">
        <v>247</v>
      </c>
      <c r="B252" s="211" t="str">
        <f>'2. Satellites input'!A280</f>
        <v>Sentinel-1A</v>
      </c>
      <c r="C252" s="211" t="str">
        <f>'2. Satellites input'!B280</f>
        <v>OPERATIONAL</v>
      </c>
      <c r="D252" s="212">
        <f>'2. Satellites input'!D280</f>
        <v>41732</v>
      </c>
      <c r="E252" s="213" t="str">
        <f>'2. Satellites input'!AE280</f>
        <v>ESA</v>
      </c>
    </row>
    <row r="253" spans="1:5" x14ac:dyDescent="0.25">
      <c r="A253" s="214">
        <v>248</v>
      </c>
      <c r="B253" s="211" t="str">
        <f>'2. Satellites input'!A281</f>
        <v>Sentinel-1A</v>
      </c>
      <c r="C253" s="211" t="str">
        <f>'2. Satellites input'!B281</f>
        <v>OPERATIONAL</v>
      </c>
      <c r="D253" s="212">
        <f>'2. Satellites input'!D281</f>
        <v>41732</v>
      </c>
      <c r="E253" s="213" t="str">
        <f>'2. Satellites input'!AE281</f>
        <v>ESA</v>
      </c>
    </row>
    <row r="254" spans="1:5" x14ac:dyDescent="0.25">
      <c r="A254" s="214">
        <v>249</v>
      </c>
      <c r="B254" s="211" t="str">
        <f>'2. Satellites input'!A282</f>
        <v>Sentinel-1B</v>
      </c>
      <c r="C254" s="211" t="str">
        <f>'2. Satellites input'!B282</f>
        <v>DEVELOPMENT</v>
      </c>
      <c r="D254" s="212" t="str">
        <f>'2. Satellites input'!D282</f>
        <v>2016</v>
      </c>
      <c r="E254" s="213" t="str">
        <f>'2. Satellites input'!AE282</f>
        <v>ESA</v>
      </c>
    </row>
    <row r="255" spans="1:5" x14ac:dyDescent="0.25">
      <c r="A255" s="214">
        <v>250</v>
      </c>
      <c r="B255" s="211" t="str">
        <f>'2. Satellites input'!A283</f>
        <v>Sentinel-1B</v>
      </c>
      <c r="C255" s="211" t="str">
        <f>'2. Satellites input'!B283</f>
        <v>DEVELOPMENT</v>
      </c>
      <c r="D255" s="212" t="str">
        <f>'2. Satellites input'!D283</f>
        <v>2016</v>
      </c>
      <c r="E255" s="213" t="str">
        <f>'2. Satellites input'!AE283</f>
        <v>ESA</v>
      </c>
    </row>
    <row r="256" spans="1:5" x14ac:dyDescent="0.25">
      <c r="A256" s="214">
        <v>251</v>
      </c>
      <c r="B256" s="211" t="str">
        <f>'2. Satellites input'!A284</f>
        <v>Sentinel-2A</v>
      </c>
      <c r="C256" s="211" t="str">
        <f>'2. Satellites input'!B284</f>
        <v>OPERATIONAL</v>
      </c>
      <c r="D256" s="212">
        <f>'2. Satellites input'!D284</f>
        <v>42178</v>
      </c>
      <c r="E256" s="213" t="str">
        <f>'2. Satellites input'!AE284</f>
        <v>ESA</v>
      </c>
    </row>
    <row r="257" spans="1:5" x14ac:dyDescent="0.25">
      <c r="A257" s="214">
        <v>252</v>
      </c>
      <c r="B257" s="211" t="str">
        <f>'2. Satellites input'!A285</f>
        <v>Sentinel-2A</v>
      </c>
      <c r="C257" s="211" t="str">
        <f>'2. Satellites input'!B285</f>
        <v>OPERATIONAL</v>
      </c>
      <c r="D257" s="212">
        <f>'2. Satellites input'!D285</f>
        <v>42178</v>
      </c>
      <c r="E257" s="213" t="str">
        <f>'2. Satellites input'!AE285</f>
        <v>ESA</v>
      </c>
    </row>
    <row r="258" spans="1:5" x14ac:dyDescent="0.25">
      <c r="A258" s="214">
        <v>253</v>
      </c>
      <c r="B258" s="211" t="str">
        <f>'2. Satellites input'!A286</f>
        <v>Sentinel-2B</v>
      </c>
      <c r="C258" s="211" t="str">
        <f>'2. Satellites input'!B286</f>
        <v>DEVELOPMENT</v>
      </c>
      <c r="D258" s="212" t="str">
        <f>'2. Satellites input'!D286</f>
        <v>10/2016</v>
      </c>
      <c r="E258" s="213" t="str">
        <f>'2. Satellites input'!AE286</f>
        <v>ESA</v>
      </c>
    </row>
    <row r="259" spans="1:5" x14ac:dyDescent="0.25">
      <c r="A259" s="214">
        <v>254</v>
      </c>
      <c r="B259" s="211" t="str">
        <f>'2. Satellites input'!A287</f>
        <v>Sentinel-2B</v>
      </c>
      <c r="C259" s="211" t="str">
        <f>'2. Satellites input'!B287</f>
        <v>DEVELOPMENT</v>
      </c>
      <c r="D259" s="212" t="str">
        <f>'2. Satellites input'!D287</f>
        <v>10/2016</v>
      </c>
      <c r="E259" s="213" t="str">
        <f>'2. Satellites input'!AE287</f>
        <v>ESA</v>
      </c>
    </row>
    <row r="260" spans="1:5" x14ac:dyDescent="0.25">
      <c r="A260" s="214">
        <v>255</v>
      </c>
      <c r="B260" s="211" t="str">
        <f>'2. Satellites input'!A288</f>
        <v>Sentinel-3A</v>
      </c>
      <c r="C260" s="211" t="str">
        <f>'2. Satellites input'!B288</f>
        <v>DEVELOPMENT</v>
      </c>
      <c r="D260" s="212" t="str">
        <f>'2. Satellites input'!D288</f>
        <v>11-2015</v>
      </c>
      <c r="E260" s="213" t="str">
        <f>'2. Satellites input'!AE288</f>
        <v>ESA</v>
      </c>
    </row>
    <row r="261" spans="1:5" x14ac:dyDescent="0.25">
      <c r="A261" s="214">
        <v>256</v>
      </c>
      <c r="B261" s="211" t="str">
        <f>'2. Satellites input'!A289</f>
        <v>Sentinel-3A</v>
      </c>
      <c r="C261" s="211" t="str">
        <f>'2. Satellites input'!B289</f>
        <v>DEVELOPMENT</v>
      </c>
      <c r="D261" s="212" t="str">
        <f>'2. Satellites input'!D289</f>
        <v>11-2015</v>
      </c>
      <c r="E261" s="213" t="str">
        <f>'2. Satellites input'!AE289</f>
        <v>ESA</v>
      </c>
    </row>
    <row r="262" spans="1:5" x14ac:dyDescent="0.25">
      <c r="A262" s="214">
        <v>257</v>
      </c>
      <c r="B262" s="211" t="str">
        <f>'2. Satellites input'!A290</f>
        <v>Sentinel-3B</v>
      </c>
      <c r="C262" s="211" t="str">
        <f>'2. Satellites input'!B290</f>
        <v>DEVELOPMENT</v>
      </c>
      <c r="D262" s="212" t="str">
        <f>'2. Satellites input'!D290</f>
        <v>10/2017</v>
      </c>
      <c r="E262" s="213" t="str">
        <f>'2. Satellites input'!AE290</f>
        <v>ESA</v>
      </c>
    </row>
    <row r="263" spans="1:5" x14ac:dyDescent="0.25">
      <c r="A263" s="214">
        <v>258</v>
      </c>
      <c r="B263" s="211" t="str">
        <f>'2. Satellites input'!A291</f>
        <v>Sentinel-3B</v>
      </c>
      <c r="C263" s="211" t="str">
        <f>'2. Satellites input'!B291</f>
        <v>DEVELOPMENT</v>
      </c>
      <c r="D263" s="212" t="str">
        <f>'2. Satellites input'!D291</f>
        <v>10/2017</v>
      </c>
      <c r="E263" s="213" t="str">
        <f>'2. Satellites input'!AE291</f>
        <v>ESA</v>
      </c>
    </row>
    <row r="264" spans="1:5" ht="26.4" x14ac:dyDescent="0.25">
      <c r="A264" s="214">
        <v>259</v>
      </c>
      <c r="B264" s="211" t="str">
        <f>'2. Satellites input'!A292</f>
        <v>Sentinel-5/ Copernicus (payload on Metop-SG)</v>
      </c>
      <c r="C264" s="211" t="str">
        <f>'2. Satellites input'!B292</f>
        <v>DEVELOPMENT</v>
      </c>
      <c r="D264" s="212" t="str">
        <f>'2. Satellites input'!D292</f>
        <v>2021</v>
      </c>
      <c r="E264" s="213" t="str">
        <f>'2. Satellites input'!AE292</f>
        <v>ESA</v>
      </c>
    </row>
    <row r="265" spans="1:5" x14ac:dyDescent="0.25">
      <c r="A265" s="214">
        <v>260</v>
      </c>
      <c r="B265" s="211" t="str">
        <f>'2. Satellites input'!A293</f>
        <v>SICH-1M</v>
      </c>
      <c r="C265" s="211" t="str">
        <f>'2. Satellites input'!B293</f>
        <v>OPERATIONAL</v>
      </c>
      <c r="D265" s="212">
        <f>'2. Satellites input'!D293</f>
        <v>38323</v>
      </c>
      <c r="E265" s="213" t="str">
        <f>'2. Satellites input'!AE293</f>
        <v>UKR</v>
      </c>
    </row>
    <row r="266" spans="1:5" x14ac:dyDescent="0.25">
      <c r="A266" s="214">
        <v>261</v>
      </c>
      <c r="B266" s="211" t="str">
        <f>'2. Satellites input'!A294</f>
        <v>SICH-2</v>
      </c>
      <c r="C266" s="211" t="str">
        <f>'2. Satellites input'!B294</f>
        <v>OPERATIONAL</v>
      </c>
      <c r="D266" s="212">
        <f>'2. Satellites input'!D294</f>
        <v>40772</v>
      </c>
      <c r="E266" s="213" t="str">
        <f>'2. Satellites input'!AE294</f>
        <v>UKR</v>
      </c>
    </row>
    <row r="267" spans="1:5" x14ac:dyDescent="0.25">
      <c r="A267" s="214">
        <v>262</v>
      </c>
      <c r="B267" s="211" t="str">
        <f>'2. Satellites input'!A295</f>
        <v>SICH-2</v>
      </c>
      <c r="C267" s="211" t="str">
        <f>'2. Satellites input'!B295</f>
        <v>OPERATIONAL</v>
      </c>
      <c r="D267" s="212">
        <f>'2. Satellites input'!D295</f>
        <v>40772</v>
      </c>
      <c r="E267" s="213" t="str">
        <f>'2. Satellites input'!AE295</f>
        <v>UKR</v>
      </c>
    </row>
    <row r="268" spans="1:5" x14ac:dyDescent="0.25">
      <c r="A268" s="214">
        <v>263</v>
      </c>
      <c r="B268" s="211" t="str">
        <f>'2. Satellites input'!A296</f>
        <v>SICH-2</v>
      </c>
      <c r="C268" s="211" t="str">
        <f>'2. Satellites input'!B296</f>
        <v>OPERATIONAL</v>
      </c>
      <c r="D268" s="212">
        <f>'2. Satellites input'!D296</f>
        <v>40772</v>
      </c>
      <c r="E268" s="213" t="str">
        <f>'2. Satellites input'!AE296</f>
        <v>UKR</v>
      </c>
    </row>
    <row r="269" spans="1:5" x14ac:dyDescent="0.25">
      <c r="A269" s="214">
        <v>264</v>
      </c>
      <c r="B269" s="211" t="str">
        <f>'2. Satellites input'!A323</f>
        <v>SMAP</v>
      </c>
      <c r="C269" s="211" t="str">
        <f>'2. Satellites input'!B323</f>
        <v>OPERATIONAL</v>
      </c>
      <c r="D269" s="212">
        <f>'2. Satellites input'!D323</f>
        <v>42035</v>
      </c>
      <c r="E269" s="213" t="str">
        <f>'2. Satellites input'!AE323</f>
        <v>USA NASA</v>
      </c>
    </row>
    <row r="270" spans="1:5" x14ac:dyDescent="0.25">
      <c r="A270" s="214">
        <v>265</v>
      </c>
      <c r="B270" s="211" t="str">
        <f>'2. Satellites input'!A325</f>
        <v>SMOS</v>
      </c>
      <c r="C270" s="211" t="str">
        <f>'2. Satellites input'!B325</f>
        <v>OPERATIONAL</v>
      </c>
      <c r="D270" s="212">
        <f>'2. Satellites input'!D325</f>
        <v>40119</v>
      </c>
      <c r="E270" s="213" t="str">
        <f>'2. Satellites input'!AE325</f>
        <v>ESA</v>
      </c>
    </row>
    <row r="271" spans="1:5" x14ac:dyDescent="0.25">
      <c r="A271" s="214">
        <v>266</v>
      </c>
      <c r="B271" s="211" t="str">
        <f>'2. Satellites input'!A326</f>
        <v>SMOTR -1</v>
      </c>
      <c r="C271" s="211" t="str">
        <f>'2. Satellites input'!B326</f>
        <v>DEVELOPMENT</v>
      </c>
      <c r="D271" s="212" t="str">
        <f>'2. Satellites input'!D326</f>
        <v>After 2015</v>
      </c>
      <c r="E271" s="213" t="str">
        <f>'2. Satellites input'!AE326</f>
        <v>RUS</v>
      </c>
    </row>
    <row r="272" spans="1:5" x14ac:dyDescent="0.25">
      <c r="A272" s="214">
        <v>267</v>
      </c>
      <c r="B272" s="211" t="str">
        <f>'2. Satellites input'!A327</f>
        <v>SMOTR -2</v>
      </c>
      <c r="C272" s="211" t="str">
        <f>'2. Satellites input'!B327</f>
        <v>DEVELOPMENT</v>
      </c>
      <c r="D272" s="212" t="str">
        <f>'2. Satellites input'!D327</f>
        <v>After 2015</v>
      </c>
      <c r="E272" s="213" t="str">
        <f>'2. Satellites input'!AE327</f>
        <v>RUS</v>
      </c>
    </row>
    <row r="273" spans="1:5" x14ac:dyDescent="0.25">
      <c r="A273" s="214">
        <v>268</v>
      </c>
      <c r="B273" s="211" t="str">
        <f>'2. Satellites input'!A328</f>
        <v>SMOTR -3</v>
      </c>
      <c r="C273" s="211" t="str">
        <f>'2. Satellites input'!B328</f>
        <v>DEVELOPMENT</v>
      </c>
      <c r="D273" s="212" t="str">
        <f>'2. Satellites input'!D328</f>
        <v>After 2015</v>
      </c>
      <c r="E273" s="213" t="str">
        <f>'2. Satellites input'!AE328</f>
        <v>RUS</v>
      </c>
    </row>
    <row r="274" spans="1:5" x14ac:dyDescent="0.25">
      <c r="A274" s="214">
        <v>269</v>
      </c>
      <c r="B274" s="211" t="str">
        <f>'2. Satellites input'!A329</f>
        <v>SMOTR -4</v>
      </c>
      <c r="C274" s="211" t="str">
        <f>'2. Satellites input'!B329</f>
        <v>DEVELOPMENT</v>
      </c>
      <c r="D274" s="212" t="str">
        <f>'2. Satellites input'!D329</f>
        <v>After 2015</v>
      </c>
      <c r="E274" s="213" t="str">
        <f>'2. Satellites input'!AE329</f>
        <v>RUS</v>
      </c>
    </row>
    <row r="275" spans="1:5" x14ac:dyDescent="0.25">
      <c r="A275" s="214">
        <v>270</v>
      </c>
      <c r="B275" s="211" t="str">
        <f>'2. Satellites input'!A330</f>
        <v>Spot 6 (Astroterra)</v>
      </c>
      <c r="C275" s="211" t="str">
        <f>'2. Satellites input'!B330</f>
        <v>OPERATIONAL</v>
      </c>
      <c r="D275" s="212">
        <f>'2. Satellites input'!D330</f>
        <v>41161</v>
      </c>
      <c r="E275" s="213" t="str">
        <f>'2. Satellites input'!AE330</f>
        <v>CNES</v>
      </c>
    </row>
    <row r="276" spans="1:5" x14ac:dyDescent="0.25">
      <c r="A276" s="214">
        <v>271</v>
      </c>
      <c r="B276" s="211" t="str">
        <f>'2. Satellites input'!A331</f>
        <v>Spot-4</v>
      </c>
      <c r="C276" s="211" t="str">
        <f>'2. Satellites input'!B331</f>
        <v>END OF MISSION</v>
      </c>
      <c r="D276" s="212">
        <f>'2. Satellites input'!D331</f>
        <v>35877</v>
      </c>
      <c r="E276" s="213" t="str">
        <f>'2. Satellites input'!AE331</f>
        <v>CNES</v>
      </c>
    </row>
    <row r="277" spans="1:5" x14ac:dyDescent="0.25">
      <c r="A277" s="214">
        <v>272</v>
      </c>
      <c r="B277" s="211" t="str">
        <f>'2. Satellites input'!A332</f>
        <v>Spot-4</v>
      </c>
      <c r="C277" s="211" t="str">
        <f>'2. Satellites input'!B332</f>
        <v>END OF MISSION</v>
      </c>
      <c r="D277" s="212">
        <f>'2. Satellites input'!D332</f>
        <v>35877</v>
      </c>
      <c r="E277" s="213" t="str">
        <f>'2. Satellites input'!AE332</f>
        <v>CNES</v>
      </c>
    </row>
    <row r="278" spans="1:5" x14ac:dyDescent="0.25">
      <c r="A278" s="214">
        <v>273</v>
      </c>
      <c r="B278" s="211" t="str">
        <f>'2. Satellites input'!A333</f>
        <v>Spot-5</v>
      </c>
      <c r="C278" s="211" t="str">
        <f>'2. Satellites input'!B333</f>
        <v>OPERATIONAL</v>
      </c>
      <c r="D278" s="212">
        <f>'2. Satellites input'!D333</f>
        <v>37380</v>
      </c>
      <c r="E278" s="213" t="str">
        <f>'2. Satellites input'!AE333</f>
        <v>CNES</v>
      </c>
    </row>
    <row r="279" spans="1:5" x14ac:dyDescent="0.25">
      <c r="A279" s="214">
        <v>274</v>
      </c>
      <c r="B279" s="211" t="str">
        <f>'2. Satellites input'!A334</f>
        <v>Spot-5</v>
      </c>
      <c r="C279" s="211" t="str">
        <f>'2. Satellites input'!B334</f>
        <v>OPERATIONAL</v>
      </c>
      <c r="D279" s="212">
        <f>'2. Satellites input'!D334</f>
        <v>37380</v>
      </c>
      <c r="E279" s="213" t="str">
        <f>'2. Satellites input'!AE334</f>
        <v>CNES</v>
      </c>
    </row>
    <row r="280" spans="1:5" x14ac:dyDescent="0.25">
      <c r="A280" s="214">
        <v>275</v>
      </c>
      <c r="B280" s="211" t="str">
        <f>'2. Satellites input'!A335</f>
        <v>Spot-5</v>
      </c>
      <c r="C280" s="211" t="str">
        <f>'2. Satellites input'!B335</f>
        <v>OPERATIONAL</v>
      </c>
      <c r="D280" s="212">
        <f>'2. Satellites input'!D335</f>
        <v>37380</v>
      </c>
      <c r="E280" s="213" t="str">
        <f>'2. Satellites input'!AE335</f>
        <v>CNES</v>
      </c>
    </row>
    <row r="281" spans="1:5" x14ac:dyDescent="0.25">
      <c r="A281" s="214">
        <v>276</v>
      </c>
      <c r="B281" s="211" t="str">
        <f>'2. Satellites input'!A337</f>
        <v>Spot-7</v>
      </c>
      <c r="C281" s="211" t="str">
        <f>'2. Satellites input'!B337</f>
        <v>OPERATIONAL</v>
      </c>
      <c r="D281" s="212">
        <f>'2. Satellites input'!D337</f>
        <v>41820</v>
      </c>
      <c r="E281" s="213" t="str">
        <f>'2. Satellites input'!AE337</f>
        <v>CNES</v>
      </c>
    </row>
    <row r="282" spans="1:5" x14ac:dyDescent="0.25">
      <c r="A282" s="214">
        <v>277</v>
      </c>
      <c r="B282" s="211" t="str">
        <f>'2. Satellites input'!A340</f>
        <v>SPPOSS-3-01</v>
      </c>
      <c r="C282" s="211" t="str">
        <f>'2. Satellites input'!B340</f>
        <v>DEVELOPMENT</v>
      </c>
      <c r="D282" s="212" t="str">
        <f>'2. Satellites input'!D340</f>
        <v>2015</v>
      </c>
      <c r="E282" s="213" t="str">
        <f>'2. Satellites input'!AE340</f>
        <v>CHN/CNSA</v>
      </c>
    </row>
    <row r="283" spans="1:5" x14ac:dyDescent="0.25">
      <c r="A283" s="214">
        <v>278</v>
      </c>
      <c r="B283" s="211" t="str">
        <f>'2. Satellites input'!A341</f>
        <v>SPPOSS-3-01</v>
      </c>
      <c r="C283" s="211" t="str">
        <f>'2. Satellites input'!B341</f>
        <v>DEVELOPMENT</v>
      </c>
      <c r="D283" s="212" t="str">
        <f>'2. Satellites input'!D341</f>
        <v>2015</v>
      </c>
      <c r="E283" s="213" t="str">
        <f>'2. Satellites input'!AE341</f>
        <v>CHN/CNSA</v>
      </c>
    </row>
    <row r="284" spans="1:5" x14ac:dyDescent="0.25">
      <c r="A284" s="214">
        <v>279</v>
      </c>
      <c r="B284" s="211" t="str">
        <f>'2. Satellites input'!A342</f>
        <v>SSOT</v>
      </c>
      <c r="C284" s="211" t="str">
        <f>'2. Satellites input'!B342</f>
        <v>OPERATIONAL</v>
      </c>
      <c r="D284" s="212">
        <f>'2. Satellites input'!D342</f>
        <v>40894</v>
      </c>
      <c r="E284" s="213" t="str">
        <f>'2. Satellites input'!AE342</f>
        <v>CHL</v>
      </c>
    </row>
    <row r="285" spans="1:5" x14ac:dyDescent="0.25">
      <c r="A285" s="214">
        <v>280</v>
      </c>
      <c r="B285" s="211" t="str">
        <f>'2. Satellites input'!A343</f>
        <v>STSAT-2C</v>
      </c>
      <c r="C285" s="211" t="str">
        <f>'2. Satellites input'!B343</f>
        <v>OPERATIONAL</v>
      </c>
      <c r="D285" s="212">
        <f>'2. Satellites input'!D343</f>
        <v>41304</v>
      </c>
      <c r="E285" s="213" t="str">
        <f>'2. Satellites input'!AE343</f>
        <v>Korea</v>
      </c>
    </row>
    <row r="286" spans="1:5" x14ac:dyDescent="0.25">
      <c r="A286" s="214">
        <v>281</v>
      </c>
      <c r="B286" s="211" t="str">
        <f>'2. Satellites input'!A344</f>
        <v>STSAT-2C</v>
      </c>
      <c r="C286" s="211" t="str">
        <f>'2. Satellites input'!B344</f>
        <v>OPERATIONAL</v>
      </c>
      <c r="D286" s="212">
        <f>'2. Satellites input'!D344</f>
        <v>41304</v>
      </c>
      <c r="E286" s="213" t="str">
        <f>'2. Satellites input'!AE344</f>
        <v>Korea</v>
      </c>
    </row>
    <row r="287" spans="1:5" ht="26.4" x14ac:dyDescent="0.25">
      <c r="A287" s="214">
        <v>282</v>
      </c>
      <c r="B287" s="211" t="str">
        <f>'2. Satellites input'!A345</f>
        <v>STSAT-3</v>
      </c>
      <c r="C287" s="211" t="str">
        <f>'2. Satellites input'!B345</f>
        <v>OPERATIONAL</v>
      </c>
      <c r="D287" s="212" t="str">
        <f>'2. Satellites input'!D345</f>
        <v>21 NOV 2013</v>
      </c>
      <c r="E287" s="213" t="str">
        <f>'2. Satellites input'!AE345</f>
        <v>Korea</v>
      </c>
    </row>
    <row r="288" spans="1:5" x14ac:dyDescent="0.25">
      <c r="A288" s="214">
        <v>283</v>
      </c>
      <c r="B288" s="211" t="str">
        <f>'2. Satellites input'!A346</f>
        <v>SUOMI NPP</v>
      </c>
      <c r="C288" s="211" t="str">
        <f>'2. Satellites input'!B346</f>
        <v>OPERATIONAL</v>
      </c>
      <c r="D288" s="212">
        <f>'2. Satellites input'!D346</f>
        <v>40844</v>
      </c>
      <c r="E288" s="213" t="str">
        <f>'2. Satellites input'!AE346</f>
        <v>USA NOAA</v>
      </c>
    </row>
    <row r="289" spans="1:5" x14ac:dyDescent="0.25">
      <c r="A289" s="214">
        <v>284</v>
      </c>
      <c r="B289" s="211" t="str">
        <f>'2. Satellites input'!A348</f>
        <v>Tansuo (Shiyan 1)</v>
      </c>
      <c r="C289" s="211" t="str">
        <f>'2. Satellites input'!B348</f>
        <v>OPERATIONAL</v>
      </c>
      <c r="D289" s="212">
        <f>'2. Satellites input'!D348</f>
        <v>38095</v>
      </c>
      <c r="E289" s="213" t="str">
        <f>'2. Satellites input'!AE348</f>
        <v>CHN</v>
      </c>
    </row>
    <row r="290" spans="1:5" x14ac:dyDescent="0.25">
      <c r="A290" s="214">
        <v>285</v>
      </c>
      <c r="B290" s="211" t="str">
        <f>'2. Satellites input'!A352</f>
        <v>Terra (EOS AM)</v>
      </c>
      <c r="C290" s="211" t="str">
        <f>'2. Satellites input'!B352</f>
        <v>OPERATIONAL</v>
      </c>
      <c r="D290" s="212">
        <f>'2. Satellites input'!D352</f>
        <v>36512</v>
      </c>
      <c r="E290" s="213" t="str">
        <f>'2. Satellites input'!AE352</f>
        <v>USA NASA</v>
      </c>
    </row>
    <row r="291" spans="1:5" x14ac:dyDescent="0.25">
      <c r="A291" s="214">
        <v>286</v>
      </c>
      <c r="B291" s="211" t="str">
        <f>'2. Satellites input'!A353</f>
        <v>Terra-SAR (Tandem X)</v>
      </c>
      <c r="C291" s="211" t="str">
        <f>'2. Satellites input'!B353</f>
        <v>OPERATIONAL</v>
      </c>
      <c r="D291" s="212">
        <f>'2. Satellites input'!D353</f>
        <v>40350</v>
      </c>
      <c r="E291" s="213" t="str">
        <f>'2. Satellites input'!AE353</f>
        <v>D/DLR</v>
      </c>
    </row>
    <row r="292" spans="1:5" x14ac:dyDescent="0.25">
      <c r="A292" s="214">
        <v>287</v>
      </c>
      <c r="B292" s="211" t="str">
        <f>'2. Satellites input'!A354</f>
        <v>Terra-SAR (TerraSAR-X)</v>
      </c>
      <c r="C292" s="211" t="str">
        <f>'2. Satellites input'!B354</f>
        <v>OPERATIONAL</v>
      </c>
      <c r="D292" s="212">
        <f>'2. Satellites input'!D354</f>
        <v>39248</v>
      </c>
      <c r="E292" s="213" t="str">
        <f>'2. Satellites input'!AE354</f>
        <v>D/DLR</v>
      </c>
    </row>
    <row r="293" spans="1:5" x14ac:dyDescent="0.25">
      <c r="A293" s="214">
        <v>288</v>
      </c>
      <c r="B293" s="211" t="str">
        <f>'2. Satellites input'!A355</f>
        <v>Theos</v>
      </c>
      <c r="C293" s="211" t="str">
        <f>'2. Satellites input'!B355</f>
        <v>OPERATIONAL</v>
      </c>
      <c r="D293" s="212">
        <f>'2. Satellites input'!D355</f>
        <v>39722</v>
      </c>
      <c r="E293" s="213" t="str">
        <f>'2. Satellites input'!AE355</f>
        <v>THA</v>
      </c>
    </row>
    <row r="294" spans="1:5" x14ac:dyDescent="0.25">
      <c r="A294" s="214">
        <v>289</v>
      </c>
      <c r="B294" s="211" t="str">
        <f>'2. Satellites input'!A356</f>
        <v>Tianwang</v>
      </c>
      <c r="C294" s="211" t="str">
        <f>'2. Satellites input'!B356</f>
        <v>OPERATIONAL</v>
      </c>
      <c r="D294" s="212">
        <f>'2. Satellites input'!D356</f>
        <v>40147</v>
      </c>
      <c r="E294" s="213" t="str">
        <f>'2. Satellites input'!AE356</f>
        <v>CHN</v>
      </c>
    </row>
    <row r="295" spans="1:5" x14ac:dyDescent="0.25">
      <c r="A295" s="214">
        <v>290</v>
      </c>
      <c r="B295" s="211" t="str">
        <f>'2. Satellites input'!A358</f>
        <v>USASAT-30A (Quickbird-2)</v>
      </c>
      <c r="C295" s="211" t="str">
        <f>'2. Satellites input'!B358</f>
        <v>END OF MISSION</v>
      </c>
      <c r="D295" s="212">
        <f>'2. Satellites input'!D358</f>
        <v>37182</v>
      </c>
      <c r="E295" s="213" t="str">
        <f>'2. Satellites input'!AE358</f>
        <v>USA (DigitalGlobe Corp)</v>
      </c>
    </row>
    <row r="296" spans="1:5" x14ac:dyDescent="0.25">
      <c r="A296" s="214">
        <v>291</v>
      </c>
      <c r="B296" s="211" t="str">
        <f>'2. Satellites input'!A359</f>
        <v>USASAT-30A (Quickbird-2)</v>
      </c>
      <c r="C296" s="211" t="str">
        <f>'2. Satellites input'!B359</f>
        <v>END OF MISSION</v>
      </c>
      <c r="D296" s="212">
        <f>'2. Satellites input'!D359</f>
        <v>37182</v>
      </c>
      <c r="E296" s="213" t="str">
        <f>'2. Satellites input'!AE359</f>
        <v>USA (DigitalGlobe Corp)</v>
      </c>
    </row>
    <row r="297" spans="1:5" x14ac:dyDescent="0.25">
      <c r="A297" s="214">
        <v>292</v>
      </c>
      <c r="B297" s="211" t="str">
        <f>'2. Satellites input'!A360</f>
        <v>USKW</v>
      </c>
      <c r="C297" s="211" t="str">
        <f>'2. Satellites input'!B360</f>
        <v>OPERATIONAL</v>
      </c>
      <c r="D297" s="212">
        <f>'2. Satellites input'!D360</f>
        <v>40367</v>
      </c>
      <c r="E297" s="213" t="str">
        <f>'2. Satellites input'!AE360</f>
        <v>USA</v>
      </c>
    </row>
    <row r="298" spans="1:5" x14ac:dyDescent="0.25">
      <c r="A298" s="214">
        <v>293</v>
      </c>
      <c r="B298" s="211" t="str">
        <f>'2. Satellites input'!A361</f>
        <v>USNFR</v>
      </c>
      <c r="C298" s="211" t="str">
        <f>'2. Satellites input'!B361</f>
        <v>OPERATIONAL</v>
      </c>
      <c r="D298" s="212">
        <f>'2. Satellites input'!D361</f>
        <v>39196</v>
      </c>
      <c r="E298" s="213" t="str">
        <f>'2. Satellites input'!AE361</f>
        <v>USA</v>
      </c>
    </row>
    <row r="299" spans="1:5" x14ac:dyDescent="0.25">
      <c r="A299" s="214">
        <v>294</v>
      </c>
      <c r="B299" s="211" t="str">
        <f>'2. Satellites input'!A366</f>
        <v>VNREDSAT-1A</v>
      </c>
      <c r="C299" s="211" t="str">
        <f>'2. Satellites input'!B366</f>
        <v>OPERATIONAL</v>
      </c>
      <c r="D299" s="212">
        <f>'2. Satellites input'!D366</f>
        <v>41399</v>
      </c>
      <c r="E299" s="213" t="str">
        <f>'2. Satellites input'!AE366</f>
        <v>Vietnam</v>
      </c>
    </row>
    <row r="300" spans="1:5" x14ac:dyDescent="0.25">
      <c r="A300" s="214">
        <v>295</v>
      </c>
      <c r="B300" s="211" t="str">
        <f>'2. Satellites input'!A367</f>
        <v>WorldView 1</v>
      </c>
      <c r="C300" s="211" t="str">
        <f>'2. Satellites input'!B367</f>
        <v>OPERATIONAL</v>
      </c>
      <c r="D300" s="212">
        <f>'2. Satellites input'!D367</f>
        <v>39343</v>
      </c>
      <c r="E300" s="213" t="str">
        <f>'2. Satellites input'!AE367</f>
        <v>USA (DigitalGlobe Corp)</v>
      </c>
    </row>
    <row r="301" spans="1:5" x14ac:dyDescent="0.25">
      <c r="A301" s="214">
        <v>296</v>
      </c>
      <c r="B301" s="211" t="str">
        <f>'2. Satellites input'!A368</f>
        <v>WorldView 1</v>
      </c>
      <c r="C301" s="211" t="str">
        <f>'2. Satellites input'!B368</f>
        <v>OPERATIONAL</v>
      </c>
      <c r="D301" s="212">
        <f>'2. Satellites input'!D368</f>
        <v>39343</v>
      </c>
      <c r="E301" s="213" t="str">
        <f>'2. Satellites input'!AE368</f>
        <v>USA (DigitalGlobe Corp)</v>
      </c>
    </row>
    <row r="302" spans="1:5" x14ac:dyDescent="0.25">
      <c r="A302" s="214">
        <v>297</v>
      </c>
      <c r="B302" s="211" t="str">
        <f>'2. Satellites input'!A369</f>
        <v>WorldView 2</v>
      </c>
      <c r="C302" s="211" t="str">
        <f>'2. Satellites input'!B369</f>
        <v>OPERATIONAL</v>
      </c>
      <c r="D302" s="212">
        <f>'2. Satellites input'!D369</f>
        <v>40087</v>
      </c>
      <c r="E302" s="213" t="str">
        <f>'2. Satellites input'!AE369</f>
        <v>USA (DigitalGlobe Corp)</v>
      </c>
    </row>
    <row r="303" spans="1:5" x14ac:dyDescent="0.25">
      <c r="A303" s="214">
        <v>298</v>
      </c>
      <c r="B303" s="211" t="str">
        <f>'2. Satellites input'!A370</f>
        <v>WorldView 2</v>
      </c>
      <c r="C303" s="211" t="str">
        <f>'2. Satellites input'!B370</f>
        <v>OPERATIONAL</v>
      </c>
      <c r="D303" s="212">
        <f>'2. Satellites input'!D370</f>
        <v>40088</v>
      </c>
      <c r="E303" s="213" t="str">
        <f>'2. Satellites input'!AE370</f>
        <v>USA (DigitalGlobe Corp)</v>
      </c>
    </row>
    <row r="304" spans="1:5" x14ac:dyDescent="0.25">
      <c r="A304" s="214">
        <v>299</v>
      </c>
      <c r="B304" s="211" t="str">
        <f>'2. Satellites input'!A371</f>
        <v>WorldView 3</v>
      </c>
      <c r="C304" s="211" t="str">
        <f>'2. Satellites input'!B371</f>
        <v>OPERATIONAL</v>
      </c>
      <c r="D304" s="212">
        <f>'2. Satellites input'!D371</f>
        <v>41869</v>
      </c>
      <c r="E304" s="213" t="str">
        <f>'2. Satellites input'!AE371</f>
        <v>USA (DigitalGlobe Corp)</v>
      </c>
    </row>
    <row r="305" spans="1:5" x14ac:dyDescent="0.25">
      <c r="A305" s="214">
        <v>300</v>
      </c>
      <c r="B305" s="211" t="str">
        <f>'2. Satellites input'!A372</f>
        <v>WorldView 3</v>
      </c>
      <c r="C305" s="211" t="str">
        <f>'2. Satellites input'!B372</f>
        <v>OPERATIONAL</v>
      </c>
      <c r="D305" s="212">
        <f>'2. Satellites input'!D372</f>
        <v>41869</v>
      </c>
      <c r="E305" s="213" t="str">
        <f>'2. Satellites input'!AE372</f>
        <v>USA (DigitalGlobe Corp)</v>
      </c>
    </row>
    <row r="306" spans="1:5" x14ac:dyDescent="0.25">
      <c r="A306" s="214">
        <v>301</v>
      </c>
      <c r="B306" s="211" t="str">
        <f>'2. Satellites input'!A374</f>
        <v>X-SAT</v>
      </c>
      <c r="C306" s="211" t="str">
        <f>'2. Satellites input'!B374</f>
        <v>OPERATIONAL</v>
      </c>
      <c r="D306" s="212">
        <f>'2. Satellites input'!D374</f>
        <v>40653</v>
      </c>
      <c r="E306" s="213" t="str">
        <f>'2. Satellites input'!AE374</f>
        <v>SNG</v>
      </c>
    </row>
    <row r="307" spans="1:5" x14ac:dyDescent="0.25">
      <c r="A307" s="214">
        <v>302</v>
      </c>
      <c r="B307" s="211" t="str">
        <f>'2. Satellites input'!A375</f>
        <v>Ziyuan-3 (ZY 3)</v>
      </c>
      <c r="C307" s="211" t="str">
        <f>'2. Satellites input'!B375</f>
        <v>OPERATIONAL</v>
      </c>
      <c r="D307" s="212">
        <f>'2. Satellites input'!D375</f>
        <v>40918</v>
      </c>
      <c r="E307" s="213" t="str">
        <f>'2. Satellites input'!AE375</f>
        <v>CHN</v>
      </c>
    </row>
  </sheetData>
  <conditionalFormatting sqref="C6:C307">
    <cfRule type="containsText" dxfId="9" priority="1" operator="containsText" text="OPERATIONAL">
      <formula>NOT(ISERROR(SEARCH("OPERATIONAL",C6)))</formula>
    </cfRule>
    <cfRule type="containsText" dxfId="8" priority="2" operator="containsText" text="DEVELOPMENT">
      <formula>NOT(ISERROR(SEARCH("DEVELOPMENT",C6)))</formula>
    </cfRule>
    <cfRule type="containsText" dxfId="7" priority="3" operator="containsText" text="UNDER CONSIDERATION">
      <formula>NOT(ISERROR(SEARCH("UNDER CONSIDERATION",C6)))</formula>
    </cfRule>
  </conditionalFormatting>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9"/>
  <sheetViews>
    <sheetView topLeftCell="A70" workbookViewId="0">
      <selection activeCell="G132" sqref="G132"/>
    </sheetView>
  </sheetViews>
  <sheetFormatPr defaultColWidth="11.44140625" defaultRowHeight="13.2" x14ac:dyDescent="0.25"/>
  <cols>
    <col min="1" max="1" width="41" bestFit="1" customWidth="1"/>
    <col min="2" max="2" width="4.88671875" bestFit="1" customWidth="1"/>
    <col min="3" max="3" width="11.6640625" bestFit="1" customWidth="1"/>
    <col min="4" max="4" width="24.44140625" bestFit="1" customWidth="1"/>
    <col min="5" max="5" width="15.6640625" bestFit="1" customWidth="1"/>
    <col min="6" max="6" width="13" bestFit="1" customWidth="1"/>
    <col min="7" max="7" width="21.44140625" bestFit="1" customWidth="1"/>
    <col min="8" max="8" width="10" bestFit="1" customWidth="1"/>
  </cols>
  <sheetData>
    <row r="3" spans="1:3" x14ac:dyDescent="0.25">
      <c r="A3" s="86" t="s">
        <v>1174</v>
      </c>
    </row>
    <row r="4" spans="1:3" x14ac:dyDescent="0.25">
      <c r="A4" s="86" t="s">
        <v>1097</v>
      </c>
      <c r="B4" t="s">
        <v>913</v>
      </c>
    </row>
    <row r="5" spans="1:3" x14ac:dyDescent="0.25">
      <c r="A5" s="201" t="s">
        <v>1102</v>
      </c>
      <c r="B5" s="92">
        <v>96</v>
      </c>
    </row>
    <row r="6" spans="1:3" x14ac:dyDescent="0.25">
      <c r="A6" s="565" t="s">
        <v>50</v>
      </c>
      <c r="B6" s="92">
        <v>1</v>
      </c>
      <c r="C6">
        <v>1</v>
      </c>
    </row>
    <row r="7" spans="1:3" x14ac:dyDescent="0.25">
      <c r="A7" s="565" t="s">
        <v>943</v>
      </c>
      <c r="B7" s="92">
        <v>1</v>
      </c>
      <c r="C7">
        <v>2</v>
      </c>
    </row>
    <row r="8" spans="1:3" x14ac:dyDescent="0.25">
      <c r="A8" s="565" t="s">
        <v>74</v>
      </c>
      <c r="B8" s="92">
        <v>1</v>
      </c>
      <c r="C8">
        <v>3</v>
      </c>
    </row>
    <row r="9" spans="1:3" x14ac:dyDescent="0.25">
      <c r="A9" s="565" t="s">
        <v>2110</v>
      </c>
      <c r="B9" s="92">
        <v>1</v>
      </c>
      <c r="C9">
        <v>4</v>
      </c>
    </row>
    <row r="10" spans="1:3" x14ac:dyDescent="0.25">
      <c r="A10" s="565" t="s">
        <v>119</v>
      </c>
      <c r="B10" s="92">
        <v>1</v>
      </c>
      <c r="C10">
        <v>5</v>
      </c>
    </row>
    <row r="11" spans="1:3" x14ac:dyDescent="0.25">
      <c r="A11" s="565" t="s">
        <v>927</v>
      </c>
      <c r="B11" s="92">
        <v>5</v>
      </c>
      <c r="C11">
        <v>6</v>
      </c>
    </row>
    <row r="12" spans="1:3" x14ac:dyDescent="0.25">
      <c r="A12" s="565" t="s">
        <v>929</v>
      </c>
      <c r="B12" s="92">
        <v>4</v>
      </c>
      <c r="C12">
        <v>7</v>
      </c>
    </row>
    <row r="13" spans="1:3" x14ac:dyDescent="0.25">
      <c r="A13" s="565" t="s">
        <v>1984</v>
      </c>
      <c r="B13" s="92">
        <v>1</v>
      </c>
      <c r="C13">
        <v>8</v>
      </c>
    </row>
    <row r="14" spans="1:3" x14ac:dyDescent="0.25">
      <c r="A14" s="565" t="s">
        <v>1166</v>
      </c>
      <c r="B14" s="92">
        <v>1</v>
      </c>
      <c r="C14">
        <v>9</v>
      </c>
    </row>
    <row r="15" spans="1:3" x14ac:dyDescent="0.25">
      <c r="A15" s="565" t="s">
        <v>164</v>
      </c>
      <c r="B15" s="92">
        <v>1</v>
      </c>
      <c r="C15">
        <v>10</v>
      </c>
    </row>
    <row r="16" spans="1:3" x14ac:dyDescent="0.25">
      <c r="A16" s="565" t="s">
        <v>936</v>
      </c>
      <c r="B16" s="92">
        <v>1</v>
      </c>
      <c r="C16">
        <v>11</v>
      </c>
    </row>
    <row r="17" spans="1:3" x14ac:dyDescent="0.25">
      <c r="A17" s="565" t="s">
        <v>175</v>
      </c>
      <c r="B17" s="92">
        <v>1</v>
      </c>
      <c r="C17">
        <v>12</v>
      </c>
    </row>
    <row r="18" spans="1:3" x14ac:dyDescent="0.25">
      <c r="A18" s="565" t="s">
        <v>178</v>
      </c>
      <c r="B18" s="92">
        <v>1</v>
      </c>
      <c r="C18">
        <v>13</v>
      </c>
    </row>
    <row r="19" spans="1:3" x14ac:dyDescent="0.25">
      <c r="A19" s="565" t="s">
        <v>204</v>
      </c>
      <c r="B19" s="92">
        <v>1</v>
      </c>
      <c r="C19">
        <v>14</v>
      </c>
    </row>
    <row r="20" spans="1:3" x14ac:dyDescent="0.25">
      <c r="A20" s="565" t="s">
        <v>1994</v>
      </c>
      <c r="B20" s="92">
        <v>1</v>
      </c>
      <c r="C20">
        <v>15</v>
      </c>
    </row>
    <row r="21" spans="1:3" x14ac:dyDescent="0.25">
      <c r="A21" s="565" t="s">
        <v>1964</v>
      </c>
      <c r="B21" s="92">
        <v>1</v>
      </c>
      <c r="C21">
        <v>16</v>
      </c>
    </row>
    <row r="22" spans="1:3" x14ac:dyDescent="0.25">
      <c r="A22" s="565" t="s">
        <v>958</v>
      </c>
      <c r="B22" s="92">
        <v>1</v>
      </c>
      <c r="C22">
        <v>17</v>
      </c>
    </row>
    <row r="23" spans="1:3" x14ac:dyDescent="0.25">
      <c r="A23" s="565" t="s">
        <v>959</v>
      </c>
      <c r="B23" s="92">
        <v>1</v>
      </c>
      <c r="C23">
        <v>18</v>
      </c>
    </row>
    <row r="24" spans="1:3" x14ac:dyDescent="0.25">
      <c r="A24" s="565" t="s">
        <v>960</v>
      </c>
      <c r="B24" s="92">
        <v>1</v>
      </c>
      <c r="C24">
        <v>19</v>
      </c>
    </row>
    <row r="25" spans="1:3" x14ac:dyDescent="0.25">
      <c r="A25" s="565" t="s">
        <v>212</v>
      </c>
      <c r="B25" s="92">
        <v>1</v>
      </c>
      <c r="C25">
        <v>20</v>
      </c>
    </row>
    <row r="26" spans="1:3" x14ac:dyDescent="0.25">
      <c r="A26" s="565" t="s">
        <v>1946</v>
      </c>
      <c r="B26" s="92">
        <v>2</v>
      </c>
      <c r="C26">
        <v>21</v>
      </c>
    </row>
    <row r="27" spans="1:3" x14ac:dyDescent="0.25">
      <c r="A27" s="565" t="s">
        <v>229</v>
      </c>
      <c r="B27" s="92">
        <v>4</v>
      </c>
      <c r="C27">
        <v>22</v>
      </c>
    </row>
    <row r="28" spans="1:3" x14ac:dyDescent="0.25">
      <c r="A28" s="565" t="s">
        <v>974</v>
      </c>
      <c r="B28" s="92">
        <v>2</v>
      </c>
      <c r="C28">
        <v>23</v>
      </c>
    </row>
    <row r="29" spans="1:3" x14ac:dyDescent="0.25">
      <c r="A29" s="565" t="s">
        <v>1976</v>
      </c>
      <c r="B29" s="92">
        <v>2</v>
      </c>
      <c r="C29">
        <v>24</v>
      </c>
    </row>
    <row r="30" spans="1:3" x14ac:dyDescent="0.25">
      <c r="A30" s="565" t="s">
        <v>1974</v>
      </c>
      <c r="B30" s="92">
        <v>2</v>
      </c>
      <c r="C30">
        <v>25</v>
      </c>
    </row>
    <row r="31" spans="1:3" x14ac:dyDescent="0.25">
      <c r="A31" s="565" t="s">
        <v>1985</v>
      </c>
      <c r="B31" s="92">
        <v>1</v>
      </c>
      <c r="C31">
        <v>26</v>
      </c>
    </row>
    <row r="32" spans="1:3" x14ac:dyDescent="0.25">
      <c r="A32" s="565" t="s">
        <v>1986</v>
      </c>
      <c r="B32" s="92">
        <v>1</v>
      </c>
      <c r="C32">
        <v>27</v>
      </c>
    </row>
    <row r="33" spans="1:3" x14ac:dyDescent="0.25">
      <c r="A33" s="565" t="s">
        <v>1981</v>
      </c>
      <c r="B33" s="92">
        <v>1</v>
      </c>
      <c r="C33">
        <v>28</v>
      </c>
    </row>
    <row r="34" spans="1:3" x14ac:dyDescent="0.25">
      <c r="A34" s="565" t="s">
        <v>247</v>
      </c>
      <c r="B34" s="92">
        <v>1</v>
      </c>
      <c r="C34">
        <v>29</v>
      </c>
    </row>
    <row r="35" spans="1:3" x14ac:dyDescent="0.25">
      <c r="A35" s="565" t="s">
        <v>1146</v>
      </c>
      <c r="B35" s="92">
        <v>2</v>
      </c>
      <c r="C35">
        <v>30</v>
      </c>
    </row>
    <row r="36" spans="1:3" x14ac:dyDescent="0.25">
      <c r="A36" s="565" t="s">
        <v>1929</v>
      </c>
      <c r="B36" s="92">
        <v>1</v>
      </c>
      <c r="C36">
        <v>31</v>
      </c>
    </row>
    <row r="37" spans="1:3" x14ac:dyDescent="0.25">
      <c r="A37" s="565" t="s">
        <v>2101</v>
      </c>
      <c r="B37" s="92">
        <v>2</v>
      </c>
      <c r="C37">
        <v>32</v>
      </c>
    </row>
    <row r="38" spans="1:3" x14ac:dyDescent="0.25">
      <c r="A38" s="565" t="s">
        <v>1011</v>
      </c>
      <c r="B38" s="92">
        <v>3</v>
      </c>
      <c r="C38">
        <v>33</v>
      </c>
    </row>
    <row r="39" spans="1:3" x14ac:dyDescent="0.25">
      <c r="A39" s="565" t="s">
        <v>1948</v>
      </c>
      <c r="B39" s="92">
        <v>1</v>
      </c>
      <c r="C39">
        <v>34</v>
      </c>
    </row>
    <row r="40" spans="1:3" x14ac:dyDescent="0.25">
      <c r="A40" s="565" t="s">
        <v>1954</v>
      </c>
      <c r="B40" s="92">
        <v>1</v>
      </c>
      <c r="C40">
        <v>35</v>
      </c>
    </row>
    <row r="41" spans="1:3" x14ac:dyDescent="0.25">
      <c r="A41" s="565" t="s">
        <v>2096</v>
      </c>
      <c r="B41" s="92">
        <v>1</v>
      </c>
      <c r="C41">
        <v>36</v>
      </c>
    </row>
    <row r="42" spans="1:3" x14ac:dyDescent="0.25">
      <c r="A42" s="565" t="s">
        <v>2097</v>
      </c>
      <c r="B42" s="92">
        <v>2</v>
      </c>
      <c r="C42">
        <v>37</v>
      </c>
    </row>
    <row r="43" spans="1:3" x14ac:dyDescent="0.25">
      <c r="A43" s="565" t="s">
        <v>1949</v>
      </c>
      <c r="B43" s="92">
        <v>1</v>
      </c>
      <c r="C43">
        <v>38</v>
      </c>
    </row>
    <row r="44" spans="1:3" x14ac:dyDescent="0.25">
      <c r="A44" s="565" t="s">
        <v>1101</v>
      </c>
      <c r="B44" s="92">
        <v>1</v>
      </c>
      <c r="C44">
        <v>39</v>
      </c>
    </row>
    <row r="45" spans="1:3" x14ac:dyDescent="0.25">
      <c r="A45" s="565" t="s">
        <v>1171</v>
      </c>
      <c r="B45" s="92">
        <v>1</v>
      </c>
      <c r="C45">
        <v>40</v>
      </c>
    </row>
    <row r="46" spans="1:3" x14ac:dyDescent="0.25">
      <c r="A46" s="565" t="s">
        <v>329</v>
      </c>
      <c r="B46" s="92">
        <v>1</v>
      </c>
      <c r="C46">
        <v>41</v>
      </c>
    </row>
    <row r="47" spans="1:3" x14ac:dyDescent="0.25">
      <c r="A47" s="565" t="s">
        <v>334</v>
      </c>
      <c r="B47" s="92">
        <v>1</v>
      </c>
      <c r="C47">
        <v>42</v>
      </c>
    </row>
    <row r="48" spans="1:3" x14ac:dyDescent="0.25">
      <c r="A48" s="565" t="s">
        <v>1032</v>
      </c>
      <c r="B48" s="92">
        <v>1</v>
      </c>
      <c r="C48">
        <v>43</v>
      </c>
    </row>
    <row r="49" spans="1:3" x14ac:dyDescent="0.25">
      <c r="A49" s="565" t="s">
        <v>1033</v>
      </c>
      <c r="B49" s="92">
        <v>1</v>
      </c>
      <c r="C49">
        <v>44</v>
      </c>
    </row>
    <row r="50" spans="1:3" x14ac:dyDescent="0.25">
      <c r="A50" s="565" t="s">
        <v>350</v>
      </c>
      <c r="B50" s="92">
        <v>1</v>
      </c>
      <c r="C50">
        <v>45</v>
      </c>
    </row>
    <row r="51" spans="1:3" x14ac:dyDescent="0.25">
      <c r="A51" s="565" t="s">
        <v>358</v>
      </c>
      <c r="B51" s="92">
        <v>2</v>
      </c>
      <c r="C51">
        <v>46</v>
      </c>
    </row>
    <row r="52" spans="1:3" x14ac:dyDescent="0.25">
      <c r="A52" s="565" t="s">
        <v>1030</v>
      </c>
      <c r="B52" s="92">
        <v>1</v>
      </c>
      <c r="C52">
        <v>47</v>
      </c>
    </row>
    <row r="53" spans="1:3" x14ac:dyDescent="0.25">
      <c r="A53" s="565" t="s">
        <v>1031</v>
      </c>
      <c r="B53" s="92">
        <v>1</v>
      </c>
      <c r="C53">
        <v>48</v>
      </c>
    </row>
    <row r="54" spans="1:3" x14ac:dyDescent="0.25">
      <c r="A54" s="565" t="s">
        <v>381</v>
      </c>
      <c r="B54" s="92">
        <v>3</v>
      </c>
      <c r="C54">
        <v>49</v>
      </c>
    </row>
    <row r="55" spans="1:3" x14ac:dyDescent="0.25">
      <c r="A55" s="565" t="s">
        <v>1019</v>
      </c>
      <c r="B55" s="92">
        <v>2</v>
      </c>
      <c r="C55">
        <v>50</v>
      </c>
    </row>
    <row r="56" spans="1:3" x14ac:dyDescent="0.25">
      <c r="A56" s="565" t="s">
        <v>1020</v>
      </c>
      <c r="B56" s="92">
        <v>2</v>
      </c>
      <c r="C56">
        <v>51</v>
      </c>
    </row>
    <row r="57" spans="1:3" x14ac:dyDescent="0.25">
      <c r="A57" s="565" t="s">
        <v>414</v>
      </c>
      <c r="B57" s="92">
        <v>1</v>
      </c>
      <c r="C57">
        <v>52</v>
      </c>
    </row>
    <row r="58" spans="1:3" x14ac:dyDescent="0.25">
      <c r="A58" s="565" t="s">
        <v>1125</v>
      </c>
      <c r="B58" s="92">
        <v>2</v>
      </c>
      <c r="C58">
        <v>53</v>
      </c>
    </row>
    <row r="59" spans="1:3" x14ac:dyDescent="0.25">
      <c r="A59" s="565" t="s">
        <v>1126</v>
      </c>
      <c r="B59" s="92">
        <v>2</v>
      </c>
      <c r="C59">
        <v>54</v>
      </c>
    </row>
    <row r="60" spans="1:3" x14ac:dyDescent="0.25">
      <c r="A60" s="565" t="s">
        <v>1127</v>
      </c>
      <c r="B60" s="92">
        <v>2</v>
      </c>
      <c r="C60">
        <v>55</v>
      </c>
    </row>
    <row r="61" spans="1:3" x14ac:dyDescent="0.25">
      <c r="A61" s="565" t="s">
        <v>1131</v>
      </c>
      <c r="B61" s="92">
        <v>2</v>
      </c>
      <c r="C61">
        <v>56</v>
      </c>
    </row>
    <row r="62" spans="1:3" x14ac:dyDescent="0.25">
      <c r="A62" s="565" t="s">
        <v>1132</v>
      </c>
      <c r="B62" s="92">
        <v>2</v>
      </c>
      <c r="C62">
        <v>57</v>
      </c>
    </row>
    <row r="63" spans="1:3" x14ac:dyDescent="0.25">
      <c r="A63" s="565" t="s">
        <v>433</v>
      </c>
      <c r="B63" s="92">
        <v>1</v>
      </c>
      <c r="C63">
        <v>58</v>
      </c>
    </row>
    <row r="64" spans="1:3" x14ac:dyDescent="0.25">
      <c r="A64" s="565" t="s">
        <v>1045</v>
      </c>
      <c r="B64" s="92">
        <v>1</v>
      </c>
      <c r="C64">
        <v>59</v>
      </c>
    </row>
    <row r="65" spans="1:3" x14ac:dyDescent="0.25">
      <c r="A65" s="565" t="s">
        <v>1046</v>
      </c>
      <c r="B65" s="92">
        <v>1</v>
      </c>
      <c r="C65">
        <v>60</v>
      </c>
    </row>
    <row r="66" spans="1:3" x14ac:dyDescent="0.25">
      <c r="A66" s="565" t="s">
        <v>1047</v>
      </c>
      <c r="B66" s="92">
        <v>1</v>
      </c>
      <c r="C66">
        <v>61</v>
      </c>
    </row>
    <row r="67" spans="1:3" x14ac:dyDescent="0.25">
      <c r="A67" s="565" t="s">
        <v>1048</v>
      </c>
      <c r="B67" s="92">
        <v>1</v>
      </c>
      <c r="C67">
        <v>62</v>
      </c>
    </row>
    <row r="68" spans="1:3" x14ac:dyDescent="0.25">
      <c r="A68" s="565" t="s">
        <v>944</v>
      </c>
      <c r="B68" s="92">
        <v>1</v>
      </c>
      <c r="C68">
        <v>63</v>
      </c>
    </row>
    <row r="69" spans="1:3" x14ac:dyDescent="0.25">
      <c r="A69" s="565" t="s">
        <v>1992</v>
      </c>
      <c r="B69" s="92">
        <v>2</v>
      </c>
      <c r="C69">
        <v>64</v>
      </c>
    </row>
    <row r="70" spans="1:3" x14ac:dyDescent="0.25">
      <c r="A70" s="565" t="s">
        <v>969</v>
      </c>
      <c r="B70" s="92">
        <v>2</v>
      </c>
      <c r="C70">
        <v>65</v>
      </c>
    </row>
    <row r="71" spans="1:3" x14ac:dyDescent="0.25">
      <c r="A71" s="201" t="s">
        <v>1930</v>
      </c>
      <c r="B71" s="92">
        <v>1</v>
      </c>
    </row>
    <row r="72" spans="1:3" x14ac:dyDescent="0.25">
      <c r="A72" s="565" t="s">
        <v>403</v>
      </c>
      <c r="B72" s="92">
        <v>1</v>
      </c>
    </row>
    <row r="73" spans="1:3" x14ac:dyDescent="0.25">
      <c r="A73" s="201" t="s">
        <v>2094</v>
      </c>
      <c r="B73" s="92">
        <v>5</v>
      </c>
    </row>
    <row r="74" spans="1:3" x14ac:dyDescent="0.25">
      <c r="A74" s="565" t="s">
        <v>58</v>
      </c>
      <c r="B74" s="92">
        <v>2</v>
      </c>
    </row>
    <row r="75" spans="1:3" x14ac:dyDescent="0.25">
      <c r="A75" s="565" t="s">
        <v>61</v>
      </c>
      <c r="B75" s="92">
        <v>2</v>
      </c>
    </row>
    <row r="76" spans="1:3" x14ac:dyDescent="0.25">
      <c r="A76" s="565" t="s">
        <v>272</v>
      </c>
      <c r="B76" s="92">
        <v>1</v>
      </c>
    </row>
    <row r="77" spans="1:3" x14ac:dyDescent="0.25">
      <c r="A77" s="201" t="s">
        <v>2119</v>
      </c>
      <c r="B77" s="92">
        <v>5</v>
      </c>
    </row>
    <row r="78" spans="1:3" x14ac:dyDescent="0.25">
      <c r="A78" s="565" t="s">
        <v>1071</v>
      </c>
      <c r="B78" s="92">
        <v>5</v>
      </c>
    </row>
    <row r="79" spans="1:3" x14ac:dyDescent="0.25">
      <c r="A79" s="201" t="s">
        <v>1103</v>
      </c>
      <c r="B79" s="92">
        <v>189</v>
      </c>
    </row>
    <row r="80" spans="1:3" x14ac:dyDescent="0.25">
      <c r="A80" s="565" t="s">
        <v>67</v>
      </c>
      <c r="B80" s="92">
        <v>2</v>
      </c>
      <c r="C80">
        <v>1</v>
      </c>
    </row>
    <row r="81" spans="1:3" x14ac:dyDescent="0.25">
      <c r="A81" s="565" t="s">
        <v>942</v>
      </c>
      <c r="B81" s="92">
        <v>1</v>
      </c>
      <c r="C81">
        <v>2</v>
      </c>
    </row>
    <row r="82" spans="1:3" x14ac:dyDescent="0.25">
      <c r="A82" s="565" t="s">
        <v>937</v>
      </c>
      <c r="B82" s="92">
        <v>2</v>
      </c>
      <c r="C82">
        <v>3</v>
      </c>
    </row>
    <row r="83" spans="1:3" x14ac:dyDescent="0.25">
      <c r="A83" s="565" t="s">
        <v>107</v>
      </c>
      <c r="B83" s="92">
        <v>2</v>
      </c>
      <c r="C83">
        <v>4</v>
      </c>
    </row>
    <row r="84" spans="1:3" x14ac:dyDescent="0.25">
      <c r="A84" s="565" t="s">
        <v>1158</v>
      </c>
      <c r="B84" s="92">
        <v>2</v>
      </c>
      <c r="C84">
        <v>5</v>
      </c>
    </row>
    <row r="85" spans="1:3" x14ac:dyDescent="0.25">
      <c r="A85" s="565" t="s">
        <v>128</v>
      </c>
      <c r="B85" s="92">
        <v>1</v>
      </c>
      <c r="C85">
        <v>6</v>
      </c>
    </row>
    <row r="86" spans="1:3" x14ac:dyDescent="0.25">
      <c r="A86" s="565" t="s">
        <v>1069</v>
      </c>
      <c r="B86" s="92">
        <v>2</v>
      </c>
      <c r="C86">
        <v>7</v>
      </c>
    </row>
    <row r="87" spans="1:3" x14ac:dyDescent="0.25">
      <c r="A87" s="565" t="s">
        <v>1068</v>
      </c>
      <c r="B87" s="92">
        <v>5</v>
      </c>
      <c r="C87">
        <v>8</v>
      </c>
    </row>
    <row r="88" spans="1:3" x14ac:dyDescent="0.25">
      <c r="A88" s="565" t="s">
        <v>1070</v>
      </c>
      <c r="B88" s="92">
        <v>2</v>
      </c>
      <c r="C88">
        <v>9</v>
      </c>
    </row>
    <row r="89" spans="1:3" x14ac:dyDescent="0.25">
      <c r="A89" s="565" t="s">
        <v>140</v>
      </c>
      <c r="B89" s="92">
        <v>1</v>
      </c>
      <c r="C89">
        <v>10</v>
      </c>
    </row>
    <row r="90" spans="1:3" x14ac:dyDescent="0.25">
      <c r="A90" s="565" t="s">
        <v>143</v>
      </c>
      <c r="B90" s="92">
        <v>2</v>
      </c>
      <c r="C90">
        <v>11</v>
      </c>
    </row>
    <row r="91" spans="1:3" x14ac:dyDescent="0.25">
      <c r="A91" s="565" t="s">
        <v>147</v>
      </c>
      <c r="B91" s="92">
        <v>2</v>
      </c>
      <c r="C91">
        <v>12</v>
      </c>
    </row>
    <row r="92" spans="1:3" x14ac:dyDescent="0.25">
      <c r="A92" s="565" t="s">
        <v>148</v>
      </c>
      <c r="B92" s="92">
        <v>2</v>
      </c>
      <c r="C92">
        <v>13</v>
      </c>
    </row>
    <row r="93" spans="1:3" x14ac:dyDescent="0.25">
      <c r="A93" s="565" t="s">
        <v>149</v>
      </c>
      <c r="B93" s="92">
        <v>2</v>
      </c>
      <c r="C93">
        <v>14</v>
      </c>
    </row>
    <row r="94" spans="1:3" x14ac:dyDescent="0.25">
      <c r="A94" s="565" t="s">
        <v>150</v>
      </c>
      <c r="B94" s="92">
        <v>1</v>
      </c>
      <c r="C94">
        <v>15</v>
      </c>
    </row>
    <row r="95" spans="1:3" x14ac:dyDescent="0.25">
      <c r="A95" s="565" t="s">
        <v>153</v>
      </c>
      <c r="B95" s="92">
        <v>1</v>
      </c>
      <c r="C95">
        <v>16</v>
      </c>
    </row>
    <row r="96" spans="1:3" x14ac:dyDescent="0.25">
      <c r="A96" s="565" t="s">
        <v>162</v>
      </c>
      <c r="B96" s="92">
        <v>1</v>
      </c>
      <c r="C96">
        <v>17</v>
      </c>
    </row>
    <row r="97" spans="1:3" x14ac:dyDescent="0.25">
      <c r="A97" s="565" t="s">
        <v>168</v>
      </c>
      <c r="B97" s="92">
        <v>2</v>
      </c>
      <c r="C97">
        <v>18</v>
      </c>
    </row>
    <row r="98" spans="1:3" x14ac:dyDescent="0.25">
      <c r="A98" s="565" t="s">
        <v>174</v>
      </c>
      <c r="B98" s="92">
        <v>4</v>
      </c>
      <c r="C98">
        <v>19</v>
      </c>
    </row>
    <row r="99" spans="1:3" x14ac:dyDescent="0.25">
      <c r="A99" s="565" t="s">
        <v>952</v>
      </c>
      <c r="B99" s="92">
        <v>2</v>
      </c>
      <c r="C99">
        <v>20</v>
      </c>
    </row>
    <row r="100" spans="1:3" x14ac:dyDescent="0.25">
      <c r="A100" s="565" t="s">
        <v>2117</v>
      </c>
      <c r="B100" s="92">
        <v>1</v>
      </c>
      <c r="C100">
        <v>21</v>
      </c>
    </row>
    <row r="101" spans="1:3" x14ac:dyDescent="0.25">
      <c r="A101" s="565" t="s">
        <v>1168</v>
      </c>
      <c r="B101" s="92">
        <v>1</v>
      </c>
      <c r="C101">
        <v>22</v>
      </c>
    </row>
    <row r="102" spans="1:3" x14ac:dyDescent="0.25">
      <c r="A102" s="565" t="s">
        <v>186</v>
      </c>
      <c r="B102" s="92">
        <v>2</v>
      </c>
      <c r="C102">
        <v>23</v>
      </c>
    </row>
    <row r="103" spans="1:3" x14ac:dyDescent="0.25">
      <c r="A103" s="565" t="s">
        <v>188</v>
      </c>
      <c r="B103" s="92">
        <v>2</v>
      </c>
      <c r="C103">
        <v>24</v>
      </c>
    </row>
    <row r="104" spans="1:3" x14ac:dyDescent="0.25">
      <c r="A104" s="565" t="s">
        <v>197</v>
      </c>
      <c r="B104" s="92">
        <v>4</v>
      </c>
      <c r="C104">
        <v>25</v>
      </c>
    </row>
    <row r="105" spans="1:3" x14ac:dyDescent="0.25">
      <c r="A105" s="565" t="s">
        <v>200</v>
      </c>
      <c r="B105" s="92">
        <v>4</v>
      </c>
      <c r="C105">
        <v>26</v>
      </c>
    </row>
    <row r="106" spans="1:3" x14ac:dyDescent="0.25">
      <c r="A106" s="565" t="s">
        <v>201</v>
      </c>
      <c r="B106" s="92">
        <v>4</v>
      </c>
      <c r="C106">
        <v>27</v>
      </c>
    </row>
    <row r="107" spans="1:3" x14ac:dyDescent="0.25">
      <c r="A107" s="565" t="s">
        <v>202</v>
      </c>
      <c r="B107" s="92">
        <v>4</v>
      </c>
      <c r="C107">
        <v>28</v>
      </c>
    </row>
    <row r="108" spans="1:3" x14ac:dyDescent="0.25">
      <c r="A108" s="565" t="s">
        <v>1077</v>
      </c>
      <c r="B108" s="92">
        <v>1</v>
      </c>
      <c r="C108">
        <v>29</v>
      </c>
    </row>
    <row r="109" spans="1:3" x14ac:dyDescent="0.25">
      <c r="A109" s="565" t="s">
        <v>955</v>
      </c>
      <c r="B109" s="92">
        <v>1</v>
      </c>
      <c r="C109">
        <v>30</v>
      </c>
    </row>
    <row r="110" spans="1:3" x14ac:dyDescent="0.25">
      <c r="A110" s="565" t="s">
        <v>209</v>
      </c>
      <c r="B110" s="92">
        <v>1</v>
      </c>
      <c r="C110">
        <v>31</v>
      </c>
    </row>
    <row r="111" spans="1:3" x14ac:dyDescent="0.25">
      <c r="A111" s="565" t="s">
        <v>1921</v>
      </c>
      <c r="B111" s="92">
        <v>1</v>
      </c>
      <c r="C111">
        <v>32</v>
      </c>
    </row>
    <row r="112" spans="1:3" x14ac:dyDescent="0.25">
      <c r="A112" s="565" t="s">
        <v>210</v>
      </c>
      <c r="B112" s="92">
        <v>1</v>
      </c>
      <c r="C112">
        <v>33</v>
      </c>
    </row>
    <row r="113" spans="1:3" x14ac:dyDescent="0.25">
      <c r="A113" s="565" t="s">
        <v>215</v>
      </c>
      <c r="B113" s="92">
        <v>1</v>
      </c>
      <c r="C113">
        <v>34</v>
      </c>
    </row>
    <row r="114" spans="1:3" x14ac:dyDescent="0.25">
      <c r="A114" s="565" t="s">
        <v>967</v>
      </c>
      <c r="B114" s="92">
        <v>3</v>
      </c>
      <c r="C114">
        <v>35</v>
      </c>
    </row>
    <row r="115" spans="1:3" x14ac:dyDescent="0.25">
      <c r="A115" s="565" t="s">
        <v>231</v>
      </c>
      <c r="B115" s="92">
        <v>1</v>
      </c>
      <c r="C115">
        <v>36</v>
      </c>
    </row>
    <row r="116" spans="1:3" x14ac:dyDescent="0.25">
      <c r="A116" s="565" t="s">
        <v>237</v>
      </c>
      <c r="B116" s="92">
        <v>2</v>
      </c>
      <c r="C116">
        <v>37</v>
      </c>
    </row>
    <row r="117" spans="1:3" x14ac:dyDescent="0.25">
      <c r="A117" s="565" t="s">
        <v>240</v>
      </c>
      <c r="B117" s="92">
        <v>2</v>
      </c>
      <c r="C117">
        <v>38</v>
      </c>
    </row>
    <row r="118" spans="1:3" x14ac:dyDescent="0.25">
      <c r="A118" s="565" t="s">
        <v>241</v>
      </c>
      <c r="B118" s="92">
        <v>2</v>
      </c>
      <c r="C118">
        <v>39</v>
      </c>
    </row>
    <row r="119" spans="1:3" x14ac:dyDescent="0.25">
      <c r="A119" s="565" t="s">
        <v>980</v>
      </c>
      <c r="B119" s="92">
        <v>2</v>
      </c>
      <c r="C119">
        <v>40</v>
      </c>
    </row>
    <row r="120" spans="1:3" x14ac:dyDescent="0.25">
      <c r="A120" s="565" t="s">
        <v>243</v>
      </c>
      <c r="B120" s="92">
        <v>2</v>
      </c>
      <c r="C120">
        <v>41</v>
      </c>
    </row>
    <row r="121" spans="1:3" x14ac:dyDescent="0.25">
      <c r="A121" s="565" t="s">
        <v>1968</v>
      </c>
      <c r="B121" s="92">
        <v>1</v>
      </c>
      <c r="C121">
        <v>42</v>
      </c>
    </row>
    <row r="122" spans="1:3" x14ac:dyDescent="0.25">
      <c r="A122" s="565" t="s">
        <v>249</v>
      </c>
      <c r="B122" s="92">
        <v>2</v>
      </c>
      <c r="C122">
        <v>43</v>
      </c>
    </row>
    <row r="123" spans="1:3" x14ac:dyDescent="0.25">
      <c r="A123" s="565" t="s">
        <v>549</v>
      </c>
      <c r="B123" s="92">
        <v>2</v>
      </c>
      <c r="C123">
        <v>44</v>
      </c>
    </row>
    <row r="124" spans="1:3" x14ac:dyDescent="0.25">
      <c r="A124" s="565" t="s">
        <v>266</v>
      </c>
      <c r="B124" s="92">
        <v>1</v>
      </c>
      <c r="C124">
        <v>45</v>
      </c>
    </row>
    <row r="125" spans="1:3" x14ac:dyDescent="0.25">
      <c r="A125" s="565" t="s">
        <v>269</v>
      </c>
      <c r="B125" s="92">
        <v>1</v>
      </c>
      <c r="C125">
        <v>46</v>
      </c>
    </row>
    <row r="126" spans="1:3" x14ac:dyDescent="0.25">
      <c r="A126" s="565" t="s">
        <v>996</v>
      </c>
      <c r="B126" s="92">
        <v>1</v>
      </c>
      <c r="C126">
        <v>47</v>
      </c>
    </row>
    <row r="127" spans="1:3" x14ac:dyDescent="0.25">
      <c r="A127" s="565" t="s">
        <v>998</v>
      </c>
      <c r="B127" s="92">
        <v>1</v>
      </c>
      <c r="C127">
        <v>48</v>
      </c>
    </row>
    <row r="128" spans="1:3" x14ac:dyDescent="0.25">
      <c r="A128" s="565" t="s">
        <v>993</v>
      </c>
      <c r="B128" s="92">
        <v>2</v>
      </c>
      <c r="C128">
        <v>49</v>
      </c>
    </row>
    <row r="129" spans="1:3" x14ac:dyDescent="0.25">
      <c r="A129" s="565" t="s">
        <v>1001</v>
      </c>
      <c r="B129" s="92">
        <v>2</v>
      </c>
      <c r="C129">
        <v>50</v>
      </c>
    </row>
    <row r="130" spans="1:3" x14ac:dyDescent="0.25">
      <c r="A130" s="565" t="s">
        <v>264</v>
      </c>
      <c r="B130" s="92">
        <v>2</v>
      </c>
      <c r="C130">
        <v>51</v>
      </c>
    </row>
    <row r="131" spans="1:3" x14ac:dyDescent="0.25">
      <c r="A131" s="565" t="s">
        <v>276</v>
      </c>
      <c r="B131" s="92">
        <v>2</v>
      </c>
      <c r="C131">
        <v>52</v>
      </c>
    </row>
    <row r="132" spans="1:3" x14ac:dyDescent="0.25">
      <c r="A132" s="565" t="s">
        <v>2099</v>
      </c>
      <c r="B132" s="92">
        <v>1</v>
      </c>
      <c r="C132">
        <v>53</v>
      </c>
    </row>
    <row r="133" spans="1:3" x14ac:dyDescent="0.25">
      <c r="A133" s="565" t="s">
        <v>281</v>
      </c>
      <c r="B133" s="92">
        <v>1</v>
      </c>
      <c r="C133">
        <v>54</v>
      </c>
    </row>
    <row r="134" spans="1:3" x14ac:dyDescent="0.25">
      <c r="A134" s="565" t="s">
        <v>285</v>
      </c>
      <c r="B134" s="92">
        <v>1</v>
      </c>
      <c r="C134">
        <v>55</v>
      </c>
    </row>
    <row r="135" spans="1:3" x14ac:dyDescent="0.25">
      <c r="A135" s="565" t="s">
        <v>289</v>
      </c>
      <c r="B135" s="92">
        <v>3</v>
      </c>
      <c r="C135">
        <v>56</v>
      </c>
    </row>
    <row r="136" spans="1:3" x14ac:dyDescent="0.25">
      <c r="A136" s="565" t="s">
        <v>290</v>
      </c>
      <c r="B136" s="92">
        <v>2</v>
      </c>
      <c r="C136">
        <v>57</v>
      </c>
    </row>
    <row r="137" spans="1:3" x14ac:dyDescent="0.25">
      <c r="A137" s="565" t="s">
        <v>1055</v>
      </c>
      <c r="B137" s="92">
        <v>1</v>
      </c>
      <c r="C137">
        <v>58</v>
      </c>
    </row>
    <row r="138" spans="1:3" x14ac:dyDescent="0.25">
      <c r="A138" s="565" t="s">
        <v>293</v>
      </c>
      <c r="B138" s="92">
        <v>3</v>
      </c>
      <c r="C138">
        <v>59</v>
      </c>
    </row>
    <row r="139" spans="1:3" x14ac:dyDescent="0.25">
      <c r="A139" s="565" t="s">
        <v>317</v>
      </c>
      <c r="B139" s="92">
        <v>3</v>
      </c>
      <c r="C139">
        <v>60</v>
      </c>
    </row>
    <row r="140" spans="1:3" x14ac:dyDescent="0.25">
      <c r="A140" s="565" t="s">
        <v>1977</v>
      </c>
      <c r="B140" s="92">
        <v>1</v>
      </c>
      <c r="C140">
        <v>61</v>
      </c>
    </row>
    <row r="141" spans="1:3" x14ac:dyDescent="0.25">
      <c r="A141" s="565" t="s">
        <v>322</v>
      </c>
      <c r="B141" s="92">
        <v>1</v>
      </c>
      <c r="C141">
        <v>62</v>
      </c>
    </row>
    <row r="142" spans="1:3" x14ac:dyDescent="0.25">
      <c r="A142" s="565" t="s">
        <v>1079</v>
      </c>
      <c r="B142" s="92">
        <v>3</v>
      </c>
      <c r="C142">
        <v>63</v>
      </c>
    </row>
    <row r="143" spans="1:3" x14ac:dyDescent="0.25">
      <c r="A143" s="565" t="s">
        <v>1043</v>
      </c>
      <c r="B143" s="92">
        <v>1</v>
      </c>
      <c r="C143">
        <v>64</v>
      </c>
    </row>
    <row r="144" spans="1:3" x14ac:dyDescent="0.25">
      <c r="A144" s="565" t="s">
        <v>1090</v>
      </c>
      <c r="B144" s="92">
        <v>2</v>
      </c>
      <c r="C144">
        <v>65</v>
      </c>
    </row>
    <row r="145" spans="1:3" x14ac:dyDescent="0.25">
      <c r="A145" s="565" t="s">
        <v>1093</v>
      </c>
      <c r="B145" s="92">
        <v>2</v>
      </c>
      <c r="C145">
        <v>66</v>
      </c>
    </row>
    <row r="146" spans="1:3" x14ac:dyDescent="0.25">
      <c r="A146" s="565" t="s">
        <v>1022</v>
      </c>
      <c r="B146" s="92">
        <v>1</v>
      </c>
      <c r="C146">
        <v>67</v>
      </c>
    </row>
    <row r="147" spans="1:3" x14ac:dyDescent="0.25">
      <c r="A147" s="565" t="s">
        <v>346</v>
      </c>
      <c r="B147" s="92">
        <v>1</v>
      </c>
      <c r="C147">
        <v>68</v>
      </c>
    </row>
    <row r="148" spans="1:3" x14ac:dyDescent="0.25">
      <c r="A148" s="565" t="s">
        <v>351</v>
      </c>
      <c r="B148" s="92">
        <v>3</v>
      </c>
      <c r="C148">
        <v>69</v>
      </c>
    </row>
    <row r="149" spans="1:3" x14ac:dyDescent="0.25">
      <c r="A149" s="565" t="s">
        <v>353</v>
      </c>
      <c r="B149" s="92">
        <v>3</v>
      </c>
      <c r="C149">
        <v>70</v>
      </c>
    </row>
    <row r="150" spans="1:3" x14ac:dyDescent="0.25">
      <c r="A150" s="565" t="s">
        <v>360</v>
      </c>
      <c r="B150" s="92">
        <v>1</v>
      </c>
      <c r="C150">
        <v>71</v>
      </c>
    </row>
    <row r="151" spans="1:3" x14ac:dyDescent="0.25">
      <c r="A151" s="565" t="s">
        <v>376</v>
      </c>
      <c r="B151" s="92">
        <v>4</v>
      </c>
      <c r="C151">
        <v>72</v>
      </c>
    </row>
    <row r="152" spans="1:3" x14ac:dyDescent="0.25">
      <c r="A152" s="565" t="s">
        <v>382</v>
      </c>
      <c r="B152" s="92">
        <v>1</v>
      </c>
      <c r="C152">
        <v>73</v>
      </c>
    </row>
    <row r="153" spans="1:3" x14ac:dyDescent="0.25">
      <c r="A153" s="565" t="s">
        <v>384</v>
      </c>
      <c r="B153" s="92">
        <v>1</v>
      </c>
      <c r="C153">
        <v>74</v>
      </c>
    </row>
    <row r="154" spans="1:3" x14ac:dyDescent="0.25">
      <c r="A154" s="565" t="s">
        <v>385</v>
      </c>
      <c r="B154" s="92">
        <v>1</v>
      </c>
      <c r="C154">
        <v>75</v>
      </c>
    </row>
    <row r="155" spans="1:3" x14ac:dyDescent="0.25">
      <c r="A155" s="565" t="s">
        <v>386</v>
      </c>
      <c r="B155" s="92">
        <v>1</v>
      </c>
      <c r="C155">
        <v>76</v>
      </c>
    </row>
    <row r="156" spans="1:3" x14ac:dyDescent="0.25">
      <c r="A156" s="565" t="s">
        <v>387</v>
      </c>
      <c r="B156" s="92">
        <v>1</v>
      </c>
      <c r="C156">
        <v>77</v>
      </c>
    </row>
    <row r="157" spans="1:3" x14ac:dyDescent="0.25">
      <c r="A157" s="565" t="s">
        <v>388</v>
      </c>
      <c r="B157" s="92">
        <v>1</v>
      </c>
      <c r="C157">
        <v>78</v>
      </c>
    </row>
    <row r="158" spans="1:3" x14ac:dyDescent="0.25">
      <c r="A158" s="565" t="s">
        <v>394</v>
      </c>
      <c r="B158" s="92">
        <v>2</v>
      </c>
      <c r="C158">
        <v>79</v>
      </c>
    </row>
    <row r="159" spans="1:3" x14ac:dyDescent="0.25">
      <c r="A159" s="565" t="s">
        <v>1018</v>
      </c>
      <c r="B159" s="92">
        <v>2</v>
      </c>
      <c r="C159">
        <v>80</v>
      </c>
    </row>
    <row r="160" spans="1:3" x14ac:dyDescent="0.25">
      <c r="A160" s="565" t="s">
        <v>1151</v>
      </c>
      <c r="B160" s="92">
        <v>1</v>
      </c>
      <c r="C160">
        <v>81</v>
      </c>
    </row>
    <row r="161" spans="1:3" x14ac:dyDescent="0.25">
      <c r="A161" s="565" t="s">
        <v>1152</v>
      </c>
      <c r="B161" s="92">
        <v>1</v>
      </c>
      <c r="C161">
        <v>82</v>
      </c>
    </row>
    <row r="162" spans="1:3" x14ac:dyDescent="0.25">
      <c r="A162" s="565" t="s">
        <v>1153</v>
      </c>
      <c r="B162" s="92">
        <v>1</v>
      </c>
      <c r="C162">
        <v>83</v>
      </c>
    </row>
    <row r="163" spans="1:3" x14ac:dyDescent="0.25">
      <c r="A163" s="565" t="s">
        <v>1059</v>
      </c>
      <c r="B163" s="92">
        <v>1</v>
      </c>
      <c r="C163">
        <v>84</v>
      </c>
    </row>
    <row r="164" spans="1:3" x14ac:dyDescent="0.25">
      <c r="A164" s="565" t="s">
        <v>1150</v>
      </c>
      <c r="B164" s="92">
        <v>1</v>
      </c>
      <c r="C164">
        <v>85</v>
      </c>
    </row>
    <row r="165" spans="1:3" x14ac:dyDescent="0.25">
      <c r="A165" s="565" t="s">
        <v>987</v>
      </c>
      <c r="B165" s="92">
        <v>1</v>
      </c>
      <c r="C165">
        <v>86</v>
      </c>
    </row>
    <row r="166" spans="1:3" x14ac:dyDescent="0.25">
      <c r="A166" s="565" t="s">
        <v>412</v>
      </c>
      <c r="B166" s="92">
        <v>2</v>
      </c>
      <c r="C166">
        <v>87</v>
      </c>
    </row>
    <row r="167" spans="1:3" x14ac:dyDescent="0.25">
      <c r="A167" s="565" t="s">
        <v>1124</v>
      </c>
      <c r="B167" s="92">
        <v>2</v>
      </c>
      <c r="C167">
        <v>88</v>
      </c>
    </row>
    <row r="168" spans="1:3" x14ac:dyDescent="0.25">
      <c r="A168" s="565" t="s">
        <v>428</v>
      </c>
      <c r="B168" s="92">
        <v>1</v>
      </c>
      <c r="C168">
        <v>89</v>
      </c>
    </row>
    <row r="169" spans="1:3" x14ac:dyDescent="0.25">
      <c r="A169" s="565" t="s">
        <v>431</v>
      </c>
      <c r="B169" s="92">
        <v>3</v>
      </c>
      <c r="C169">
        <v>90</v>
      </c>
    </row>
    <row r="170" spans="1:3" x14ac:dyDescent="0.25">
      <c r="A170" s="565" t="s">
        <v>435</v>
      </c>
      <c r="B170" s="92">
        <v>1</v>
      </c>
      <c r="C170">
        <v>91</v>
      </c>
    </row>
    <row r="171" spans="1:3" x14ac:dyDescent="0.25">
      <c r="A171" s="565" t="s">
        <v>946</v>
      </c>
      <c r="B171" s="92">
        <v>1</v>
      </c>
      <c r="C171">
        <v>92</v>
      </c>
    </row>
    <row r="172" spans="1:3" x14ac:dyDescent="0.25">
      <c r="A172" s="565" t="s">
        <v>440</v>
      </c>
      <c r="B172" s="92">
        <v>2</v>
      </c>
      <c r="C172">
        <v>93</v>
      </c>
    </row>
    <row r="173" spans="1:3" x14ac:dyDescent="0.25">
      <c r="A173" s="565" t="s">
        <v>441</v>
      </c>
      <c r="B173" s="92">
        <v>3</v>
      </c>
      <c r="C173">
        <v>94</v>
      </c>
    </row>
    <row r="174" spans="1:3" x14ac:dyDescent="0.25">
      <c r="A174" s="565" t="s">
        <v>445</v>
      </c>
      <c r="B174" s="92">
        <v>1</v>
      </c>
      <c r="C174">
        <v>95</v>
      </c>
    </row>
    <row r="175" spans="1:3" x14ac:dyDescent="0.25">
      <c r="A175" s="565" t="s">
        <v>1015</v>
      </c>
      <c r="B175" s="92">
        <v>2</v>
      </c>
      <c r="C175">
        <v>96</v>
      </c>
    </row>
    <row r="176" spans="1:3" x14ac:dyDescent="0.25">
      <c r="A176" s="565" t="s">
        <v>1014</v>
      </c>
      <c r="B176" s="92">
        <v>1</v>
      </c>
      <c r="C176">
        <v>97</v>
      </c>
    </row>
    <row r="177" spans="1:3" x14ac:dyDescent="0.25">
      <c r="A177" s="565" t="s">
        <v>1943</v>
      </c>
      <c r="B177" s="92">
        <v>1</v>
      </c>
      <c r="C177">
        <v>98</v>
      </c>
    </row>
    <row r="178" spans="1:3" x14ac:dyDescent="0.25">
      <c r="A178" s="565" t="s">
        <v>450</v>
      </c>
      <c r="B178" s="92">
        <v>1</v>
      </c>
      <c r="C178">
        <v>99</v>
      </c>
    </row>
    <row r="179" spans="1:3" x14ac:dyDescent="0.25">
      <c r="A179" s="565" t="s">
        <v>939</v>
      </c>
      <c r="B179" s="92">
        <v>1</v>
      </c>
      <c r="C179">
        <v>100</v>
      </c>
    </row>
    <row r="180" spans="1:3" x14ac:dyDescent="0.25">
      <c r="A180" s="565" t="s">
        <v>1941</v>
      </c>
      <c r="B180" s="92">
        <v>1</v>
      </c>
      <c r="C180">
        <v>101</v>
      </c>
    </row>
    <row r="181" spans="1:3" x14ac:dyDescent="0.25">
      <c r="A181" s="565" t="s">
        <v>1942</v>
      </c>
      <c r="B181" s="92">
        <v>1</v>
      </c>
      <c r="C181">
        <v>102</v>
      </c>
    </row>
    <row r="182" spans="1:3" x14ac:dyDescent="0.25">
      <c r="A182" s="565" t="s">
        <v>455</v>
      </c>
      <c r="B182" s="92">
        <v>1</v>
      </c>
      <c r="C182">
        <v>103</v>
      </c>
    </row>
    <row r="183" spans="1:3" x14ac:dyDescent="0.25">
      <c r="A183" s="565" t="s">
        <v>459</v>
      </c>
      <c r="B183" s="92">
        <v>1</v>
      </c>
      <c r="C183">
        <v>104</v>
      </c>
    </row>
    <row r="184" spans="1:3" x14ac:dyDescent="0.25">
      <c r="A184" s="565" t="s">
        <v>1060</v>
      </c>
      <c r="B184" s="92">
        <v>2</v>
      </c>
      <c r="C184">
        <v>105</v>
      </c>
    </row>
    <row r="185" spans="1:3" x14ac:dyDescent="0.25">
      <c r="A185" s="565" t="s">
        <v>466</v>
      </c>
      <c r="B185" s="92">
        <v>1</v>
      </c>
      <c r="C185">
        <v>106</v>
      </c>
    </row>
    <row r="186" spans="1:3" x14ac:dyDescent="0.25">
      <c r="A186" s="565" t="s">
        <v>468</v>
      </c>
      <c r="B186" s="92">
        <v>1</v>
      </c>
      <c r="C186">
        <v>107</v>
      </c>
    </row>
    <row r="187" spans="1:3" x14ac:dyDescent="0.25">
      <c r="A187" s="565" t="s">
        <v>1063</v>
      </c>
      <c r="B187" s="92">
        <v>1</v>
      </c>
      <c r="C187">
        <v>108</v>
      </c>
    </row>
    <row r="188" spans="1:3" x14ac:dyDescent="0.25">
      <c r="A188" s="565" t="s">
        <v>473</v>
      </c>
      <c r="B188" s="92">
        <v>2</v>
      </c>
      <c r="C188">
        <v>109</v>
      </c>
    </row>
    <row r="189" spans="1:3" x14ac:dyDescent="0.25">
      <c r="A189" s="565" t="s">
        <v>477</v>
      </c>
      <c r="B189" s="92">
        <v>2</v>
      </c>
      <c r="C189">
        <v>110</v>
      </c>
    </row>
    <row r="190" spans="1:3" x14ac:dyDescent="0.25">
      <c r="A190" s="565" t="s">
        <v>478</v>
      </c>
      <c r="B190" s="92">
        <v>1</v>
      </c>
      <c r="C190">
        <v>111</v>
      </c>
    </row>
    <row r="191" spans="1:3" x14ac:dyDescent="0.25">
      <c r="A191" s="565" t="s">
        <v>1072</v>
      </c>
      <c r="B191" s="92">
        <v>1</v>
      </c>
      <c r="C191">
        <v>112</v>
      </c>
    </row>
    <row r="192" spans="1:3" x14ac:dyDescent="0.25">
      <c r="A192" s="201" t="s">
        <v>1098</v>
      </c>
      <c r="B192" s="92">
        <v>6</v>
      </c>
    </row>
    <row r="193" spans="1:2" x14ac:dyDescent="0.25">
      <c r="A193" s="565" t="s">
        <v>1172</v>
      </c>
      <c r="B193" s="92">
        <v>1</v>
      </c>
    </row>
    <row r="194" spans="1:2" x14ac:dyDescent="0.25">
      <c r="A194" s="565" t="s">
        <v>1139</v>
      </c>
      <c r="B194" s="92">
        <v>1</v>
      </c>
    </row>
    <row r="195" spans="1:2" x14ac:dyDescent="0.25">
      <c r="A195" s="565" t="s">
        <v>299</v>
      </c>
      <c r="B195" s="92">
        <v>1</v>
      </c>
    </row>
    <row r="196" spans="1:2" x14ac:dyDescent="0.25">
      <c r="A196" s="565" t="s">
        <v>308</v>
      </c>
      <c r="B196" s="92">
        <v>1</v>
      </c>
    </row>
    <row r="197" spans="1:2" x14ac:dyDescent="0.25">
      <c r="A197" s="565" t="s">
        <v>309</v>
      </c>
      <c r="B197" s="92">
        <v>1</v>
      </c>
    </row>
    <row r="198" spans="1:2" x14ac:dyDescent="0.25">
      <c r="A198" s="565" t="s">
        <v>1918</v>
      </c>
      <c r="B198" s="92">
        <v>1</v>
      </c>
    </row>
    <row r="199" spans="1:2" x14ac:dyDescent="0.25">
      <c r="A199" s="201" t="s">
        <v>837</v>
      </c>
      <c r="B199" s="92">
        <v>302</v>
      </c>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topLeftCell="A181" workbookViewId="0">
      <selection activeCell="A198" sqref="A198"/>
    </sheetView>
  </sheetViews>
  <sheetFormatPr defaultColWidth="11.44140625" defaultRowHeight="13.2" x14ac:dyDescent="0.25"/>
  <cols>
    <col min="1" max="1" width="41" bestFit="1" customWidth="1"/>
    <col min="2" max="2" width="15.33203125" customWidth="1"/>
    <col min="3" max="3" width="11.6640625" bestFit="1" customWidth="1"/>
    <col min="4" max="4" width="24.44140625" bestFit="1" customWidth="1"/>
    <col min="5" max="5" width="15.6640625" bestFit="1" customWidth="1"/>
    <col min="6" max="6" width="13" bestFit="1" customWidth="1"/>
    <col min="7" max="7" width="21.44140625" bestFit="1" customWidth="1"/>
    <col min="8" max="8" width="10" bestFit="1" customWidth="1"/>
  </cols>
  <sheetData>
    <row r="1" spans="1:3" x14ac:dyDescent="0.25">
      <c r="A1" s="86" t="s">
        <v>1105</v>
      </c>
      <c r="B1" t="s">
        <v>2140</v>
      </c>
    </row>
    <row r="3" spans="1:3" x14ac:dyDescent="0.25">
      <c r="A3" s="86" t="s">
        <v>1174</v>
      </c>
    </row>
    <row r="4" spans="1:3" x14ac:dyDescent="0.25">
      <c r="A4" s="86" t="s">
        <v>1097</v>
      </c>
      <c r="B4" t="s">
        <v>913</v>
      </c>
    </row>
    <row r="5" spans="1:3" x14ac:dyDescent="0.25">
      <c r="A5" s="201" t="s">
        <v>73</v>
      </c>
      <c r="B5" s="92">
        <v>2</v>
      </c>
    </row>
    <row r="6" spans="1:3" x14ac:dyDescent="0.25">
      <c r="A6" s="565" t="s">
        <v>942</v>
      </c>
      <c r="B6" s="92">
        <v>1</v>
      </c>
      <c r="C6">
        <v>1</v>
      </c>
    </row>
    <row r="7" spans="1:3" x14ac:dyDescent="0.25">
      <c r="A7" s="565" t="s">
        <v>943</v>
      </c>
      <c r="B7" s="92">
        <v>1</v>
      </c>
      <c r="C7">
        <v>2</v>
      </c>
    </row>
    <row r="8" spans="1:3" x14ac:dyDescent="0.25">
      <c r="A8" s="201" t="s">
        <v>405</v>
      </c>
      <c r="B8" s="92">
        <v>6</v>
      </c>
      <c r="C8">
        <v>3</v>
      </c>
    </row>
    <row r="9" spans="1:3" x14ac:dyDescent="0.25">
      <c r="A9" s="565" t="s">
        <v>1018</v>
      </c>
      <c r="B9" s="92">
        <v>2</v>
      </c>
      <c r="C9">
        <v>4</v>
      </c>
    </row>
    <row r="10" spans="1:3" x14ac:dyDescent="0.25">
      <c r="A10" s="565" t="s">
        <v>1019</v>
      </c>
      <c r="B10" s="92">
        <v>2</v>
      </c>
      <c r="C10">
        <v>5</v>
      </c>
    </row>
    <row r="11" spans="1:3" x14ac:dyDescent="0.25">
      <c r="A11" s="565" t="s">
        <v>1020</v>
      </c>
      <c r="B11" s="92">
        <v>2</v>
      </c>
      <c r="C11">
        <v>6</v>
      </c>
    </row>
    <row r="12" spans="1:3" x14ac:dyDescent="0.25">
      <c r="A12" s="201" t="s">
        <v>413</v>
      </c>
      <c r="B12" s="92">
        <v>2</v>
      </c>
      <c r="C12">
        <v>7</v>
      </c>
    </row>
    <row r="13" spans="1:3" x14ac:dyDescent="0.25">
      <c r="A13" s="565" t="s">
        <v>412</v>
      </c>
      <c r="B13" s="92">
        <v>2</v>
      </c>
      <c r="C13">
        <v>8</v>
      </c>
    </row>
    <row r="14" spans="1:3" x14ac:dyDescent="0.25">
      <c r="A14" s="201" t="s">
        <v>124</v>
      </c>
      <c r="B14" s="92">
        <v>2</v>
      </c>
      <c r="C14">
        <v>9</v>
      </c>
    </row>
    <row r="15" spans="1:3" x14ac:dyDescent="0.25">
      <c r="A15" s="565" t="s">
        <v>1158</v>
      </c>
      <c r="B15" s="92">
        <v>2</v>
      </c>
      <c r="C15">
        <v>10</v>
      </c>
    </row>
    <row r="16" spans="1:3" x14ac:dyDescent="0.25">
      <c r="A16" s="201" t="s">
        <v>77</v>
      </c>
      <c r="B16" s="92">
        <v>1</v>
      </c>
      <c r="C16">
        <v>11</v>
      </c>
    </row>
    <row r="17" spans="1:3" x14ac:dyDescent="0.25">
      <c r="A17" s="565" t="s">
        <v>74</v>
      </c>
      <c r="B17" s="92">
        <v>1</v>
      </c>
      <c r="C17">
        <v>12</v>
      </c>
    </row>
    <row r="18" spans="1:3" x14ac:dyDescent="0.25">
      <c r="A18" s="201" t="s">
        <v>375</v>
      </c>
      <c r="B18" s="92">
        <v>7</v>
      </c>
      <c r="C18">
        <v>13</v>
      </c>
    </row>
    <row r="19" spans="1:3" x14ac:dyDescent="0.25">
      <c r="A19" s="565" t="s">
        <v>376</v>
      </c>
      <c r="B19" s="92">
        <v>4</v>
      </c>
      <c r="C19">
        <v>14</v>
      </c>
    </row>
    <row r="20" spans="1:3" x14ac:dyDescent="0.25">
      <c r="A20" s="565" t="s">
        <v>381</v>
      </c>
      <c r="B20" s="92">
        <v>3</v>
      </c>
      <c r="C20">
        <v>15</v>
      </c>
    </row>
    <row r="21" spans="1:3" x14ac:dyDescent="0.25">
      <c r="A21" s="201" t="s">
        <v>447</v>
      </c>
      <c r="B21" s="92">
        <v>1</v>
      </c>
      <c r="C21">
        <v>16</v>
      </c>
    </row>
    <row r="22" spans="1:3" x14ac:dyDescent="0.25">
      <c r="A22" s="565" t="s">
        <v>445</v>
      </c>
      <c r="B22" s="92">
        <v>1</v>
      </c>
      <c r="C22">
        <v>17</v>
      </c>
    </row>
    <row r="23" spans="1:3" x14ac:dyDescent="0.25">
      <c r="A23" s="201" t="s">
        <v>127</v>
      </c>
      <c r="B23" s="92">
        <v>13</v>
      </c>
      <c r="C23">
        <v>18</v>
      </c>
    </row>
    <row r="24" spans="1:3" x14ac:dyDescent="0.25">
      <c r="A24" s="565" t="s">
        <v>958</v>
      </c>
      <c r="B24" s="92">
        <v>1</v>
      </c>
      <c r="C24">
        <v>19</v>
      </c>
    </row>
    <row r="25" spans="1:3" x14ac:dyDescent="0.25">
      <c r="A25" s="565" t="s">
        <v>959</v>
      </c>
      <c r="B25" s="92">
        <v>1</v>
      </c>
      <c r="C25">
        <v>20</v>
      </c>
    </row>
    <row r="26" spans="1:3" x14ac:dyDescent="0.25">
      <c r="A26" s="565" t="s">
        <v>960</v>
      </c>
      <c r="B26" s="92">
        <v>1</v>
      </c>
      <c r="C26">
        <v>21</v>
      </c>
    </row>
    <row r="27" spans="1:3" x14ac:dyDescent="0.25">
      <c r="A27" s="565" t="s">
        <v>237</v>
      </c>
      <c r="B27" s="92">
        <v>2</v>
      </c>
      <c r="C27">
        <v>22</v>
      </c>
    </row>
    <row r="28" spans="1:3" x14ac:dyDescent="0.25">
      <c r="A28" s="565" t="s">
        <v>240</v>
      </c>
      <c r="B28" s="92">
        <v>2</v>
      </c>
      <c r="C28">
        <v>23</v>
      </c>
    </row>
    <row r="29" spans="1:3" x14ac:dyDescent="0.25">
      <c r="A29" s="565" t="s">
        <v>241</v>
      </c>
      <c r="B29" s="92">
        <v>2</v>
      </c>
      <c r="C29">
        <v>24</v>
      </c>
    </row>
    <row r="30" spans="1:3" x14ac:dyDescent="0.25">
      <c r="A30" s="565" t="s">
        <v>1977</v>
      </c>
      <c r="B30" s="92">
        <v>1</v>
      </c>
      <c r="C30">
        <v>25</v>
      </c>
    </row>
    <row r="31" spans="1:3" x14ac:dyDescent="0.25">
      <c r="A31" s="565" t="s">
        <v>450</v>
      </c>
      <c r="B31" s="92">
        <v>1</v>
      </c>
      <c r="C31">
        <v>26</v>
      </c>
    </row>
    <row r="32" spans="1:3" x14ac:dyDescent="0.25">
      <c r="A32" s="565" t="s">
        <v>459</v>
      </c>
      <c r="B32" s="92">
        <v>1</v>
      </c>
      <c r="C32">
        <v>27</v>
      </c>
    </row>
    <row r="33" spans="1:3" x14ac:dyDescent="0.25">
      <c r="A33" s="565" t="s">
        <v>1072</v>
      </c>
      <c r="B33" s="92">
        <v>1</v>
      </c>
      <c r="C33">
        <v>28</v>
      </c>
    </row>
    <row r="34" spans="1:3" x14ac:dyDescent="0.25">
      <c r="A34" s="201" t="s">
        <v>1966</v>
      </c>
      <c r="B34" s="92">
        <v>18</v>
      </c>
      <c r="C34">
        <v>29</v>
      </c>
    </row>
    <row r="35" spans="1:3" x14ac:dyDescent="0.25">
      <c r="A35" s="565" t="s">
        <v>1069</v>
      </c>
      <c r="B35" s="92">
        <v>2</v>
      </c>
      <c r="C35">
        <v>30</v>
      </c>
    </row>
    <row r="36" spans="1:3" x14ac:dyDescent="0.25">
      <c r="A36" s="565" t="s">
        <v>1068</v>
      </c>
      <c r="B36" s="92">
        <v>5</v>
      </c>
      <c r="C36">
        <v>31</v>
      </c>
    </row>
    <row r="37" spans="1:3" x14ac:dyDescent="0.25">
      <c r="A37" s="565" t="s">
        <v>1070</v>
      </c>
      <c r="B37" s="92">
        <v>2</v>
      </c>
      <c r="C37">
        <v>32</v>
      </c>
    </row>
    <row r="38" spans="1:3" x14ac:dyDescent="0.25">
      <c r="A38" s="565" t="s">
        <v>927</v>
      </c>
      <c r="B38" s="92">
        <v>5</v>
      </c>
      <c r="C38">
        <v>33</v>
      </c>
    </row>
    <row r="39" spans="1:3" x14ac:dyDescent="0.25">
      <c r="A39" s="565" t="s">
        <v>929</v>
      </c>
      <c r="B39" s="92">
        <v>4</v>
      </c>
      <c r="C39">
        <v>34</v>
      </c>
    </row>
    <row r="40" spans="1:3" x14ac:dyDescent="0.25">
      <c r="A40" s="201" t="s">
        <v>1961</v>
      </c>
      <c r="B40" s="92">
        <v>5</v>
      </c>
      <c r="C40">
        <v>35</v>
      </c>
    </row>
    <row r="41" spans="1:3" x14ac:dyDescent="0.25">
      <c r="A41" s="565" t="s">
        <v>955</v>
      </c>
      <c r="B41" s="92">
        <v>1</v>
      </c>
      <c r="C41">
        <v>36</v>
      </c>
    </row>
    <row r="42" spans="1:3" x14ac:dyDescent="0.25">
      <c r="A42" s="565" t="s">
        <v>209</v>
      </c>
      <c r="B42" s="92">
        <v>1</v>
      </c>
      <c r="C42">
        <v>37</v>
      </c>
    </row>
    <row r="43" spans="1:3" x14ac:dyDescent="0.25">
      <c r="A43" s="565" t="s">
        <v>1921</v>
      </c>
      <c r="B43" s="92">
        <v>1</v>
      </c>
      <c r="C43">
        <v>38</v>
      </c>
    </row>
    <row r="44" spans="1:3" x14ac:dyDescent="0.25">
      <c r="A44" s="565" t="s">
        <v>1994</v>
      </c>
      <c r="B44" s="92">
        <v>1</v>
      </c>
      <c r="C44">
        <v>39</v>
      </c>
    </row>
    <row r="45" spans="1:3" x14ac:dyDescent="0.25">
      <c r="A45" s="565" t="s">
        <v>1964</v>
      </c>
      <c r="B45" s="92">
        <v>1</v>
      </c>
      <c r="C45">
        <v>40</v>
      </c>
    </row>
    <row r="46" spans="1:3" x14ac:dyDescent="0.25">
      <c r="A46" s="201" t="s">
        <v>1967</v>
      </c>
      <c r="B46" s="92">
        <v>17</v>
      </c>
      <c r="C46">
        <v>41</v>
      </c>
    </row>
    <row r="47" spans="1:3" x14ac:dyDescent="0.25">
      <c r="A47" s="565" t="s">
        <v>1984</v>
      </c>
      <c r="B47" s="92">
        <v>1</v>
      </c>
      <c r="C47">
        <v>42</v>
      </c>
    </row>
    <row r="48" spans="1:3" x14ac:dyDescent="0.25">
      <c r="A48" s="565" t="s">
        <v>974</v>
      </c>
      <c r="B48" s="92">
        <v>2</v>
      </c>
      <c r="C48">
        <v>43</v>
      </c>
    </row>
    <row r="49" spans="1:3" x14ac:dyDescent="0.25">
      <c r="A49" s="565" t="s">
        <v>980</v>
      </c>
      <c r="B49" s="92">
        <v>2</v>
      </c>
      <c r="C49">
        <v>44</v>
      </c>
    </row>
    <row r="50" spans="1:3" x14ac:dyDescent="0.25">
      <c r="A50" s="565" t="s">
        <v>243</v>
      </c>
      <c r="B50" s="92">
        <v>2</v>
      </c>
      <c r="C50">
        <v>45</v>
      </c>
    </row>
    <row r="51" spans="1:3" x14ac:dyDescent="0.25">
      <c r="A51" s="565" t="s">
        <v>1976</v>
      </c>
      <c r="B51" s="92">
        <v>2</v>
      </c>
      <c r="C51">
        <v>46</v>
      </c>
    </row>
    <row r="52" spans="1:3" x14ac:dyDescent="0.25">
      <c r="A52" s="565" t="s">
        <v>1974</v>
      </c>
      <c r="B52" s="92">
        <v>2</v>
      </c>
      <c r="C52">
        <v>47</v>
      </c>
    </row>
    <row r="53" spans="1:3" x14ac:dyDescent="0.25">
      <c r="A53" s="565" t="s">
        <v>1968</v>
      </c>
      <c r="B53" s="92">
        <v>1</v>
      </c>
      <c r="C53">
        <v>48</v>
      </c>
    </row>
    <row r="54" spans="1:3" x14ac:dyDescent="0.25">
      <c r="A54" s="565" t="s">
        <v>1985</v>
      </c>
      <c r="B54" s="92">
        <v>1</v>
      </c>
      <c r="C54">
        <v>49</v>
      </c>
    </row>
    <row r="55" spans="1:3" x14ac:dyDescent="0.25">
      <c r="A55" s="565" t="s">
        <v>1986</v>
      </c>
      <c r="B55" s="92">
        <v>1</v>
      </c>
      <c r="C55">
        <v>50</v>
      </c>
    </row>
    <row r="56" spans="1:3" x14ac:dyDescent="0.25">
      <c r="A56" s="565" t="s">
        <v>1981</v>
      </c>
      <c r="B56" s="92">
        <v>1</v>
      </c>
      <c r="C56">
        <v>51</v>
      </c>
    </row>
    <row r="57" spans="1:3" x14ac:dyDescent="0.25">
      <c r="A57" s="565" t="s">
        <v>1992</v>
      </c>
      <c r="B57" s="92">
        <v>2</v>
      </c>
      <c r="C57">
        <v>52</v>
      </c>
    </row>
    <row r="58" spans="1:3" x14ac:dyDescent="0.25">
      <c r="A58" s="201" t="s">
        <v>161</v>
      </c>
      <c r="B58" s="92">
        <v>14</v>
      </c>
      <c r="C58">
        <v>53</v>
      </c>
    </row>
    <row r="59" spans="1:3" x14ac:dyDescent="0.25">
      <c r="A59" s="565" t="s">
        <v>346</v>
      </c>
      <c r="B59" s="92">
        <v>1</v>
      </c>
      <c r="C59">
        <v>54</v>
      </c>
    </row>
    <row r="60" spans="1:3" x14ac:dyDescent="0.25">
      <c r="A60" s="565" t="s">
        <v>351</v>
      </c>
      <c r="B60" s="92">
        <v>3</v>
      </c>
      <c r="C60">
        <v>55</v>
      </c>
    </row>
    <row r="61" spans="1:3" x14ac:dyDescent="0.25">
      <c r="A61" s="565" t="s">
        <v>353</v>
      </c>
      <c r="B61" s="92">
        <v>3</v>
      </c>
      <c r="C61">
        <v>56</v>
      </c>
    </row>
    <row r="62" spans="1:3" x14ac:dyDescent="0.25">
      <c r="A62" s="565" t="s">
        <v>946</v>
      </c>
      <c r="B62" s="92">
        <v>1</v>
      </c>
      <c r="C62">
        <v>57</v>
      </c>
    </row>
    <row r="63" spans="1:3" x14ac:dyDescent="0.25">
      <c r="A63" s="565" t="s">
        <v>440</v>
      </c>
      <c r="B63" s="92">
        <v>2</v>
      </c>
      <c r="C63">
        <v>58</v>
      </c>
    </row>
    <row r="64" spans="1:3" x14ac:dyDescent="0.25">
      <c r="A64" s="565" t="s">
        <v>441</v>
      </c>
      <c r="B64" s="92">
        <v>3</v>
      </c>
      <c r="C64">
        <v>59</v>
      </c>
    </row>
    <row r="65" spans="1:3" x14ac:dyDescent="0.25">
      <c r="A65" s="565" t="s">
        <v>944</v>
      </c>
      <c r="B65" s="92">
        <v>1</v>
      </c>
      <c r="C65">
        <v>60</v>
      </c>
    </row>
    <row r="66" spans="1:3" x14ac:dyDescent="0.25">
      <c r="A66" s="201" t="s">
        <v>312</v>
      </c>
      <c r="B66" s="92">
        <v>5</v>
      </c>
      <c r="C66">
        <v>61</v>
      </c>
    </row>
    <row r="67" spans="1:3" x14ac:dyDescent="0.25">
      <c r="A67" s="565" t="s">
        <v>382</v>
      </c>
      <c r="B67" s="92">
        <v>1</v>
      </c>
      <c r="C67">
        <v>62</v>
      </c>
    </row>
    <row r="68" spans="1:3" x14ac:dyDescent="0.25">
      <c r="A68" s="565" t="s">
        <v>384</v>
      </c>
      <c r="B68" s="92">
        <v>1</v>
      </c>
      <c r="C68">
        <v>63</v>
      </c>
    </row>
    <row r="69" spans="1:3" x14ac:dyDescent="0.25">
      <c r="A69" s="565" t="s">
        <v>385</v>
      </c>
      <c r="B69" s="92">
        <v>1</v>
      </c>
      <c r="C69">
        <v>64</v>
      </c>
    </row>
    <row r="70" spans="1:3" x14ac:dyDescent="0.25">
      <c r="A70" s="565" t="s">
        <v>386</v>
      </c>
      <c r="B70" s="92">
        <v>1</v>
      </c>
      <c r="C70">
        <v>65</v>
      </c>
    </row>
    <row r="71" spans="1:3" x14ac:dyDescent="0.25">
      <c r="A71" s="565" t="s">
        <v>387</v>
      </c>
      <c r="B71" s="92">
        <v>1</v>
      </c>
    </row>
    <row r="72" spans="1:3" x14ac:dyDescent="0.25">
      <c r="A72" s="201" t="s">
        <v>2130</v>
      </c>
      <c r="B72" s="92">
        <v>8</v>
      </c>
    </row>
    <row r="73" spans="1:3" x14ac:dyDescent="0.25">
      <c r="A73" s="565" t="s">
        <v>178</v>
      </c>
      <c r="B73" s="92">
        <v>1</v>
      </c>
    </row>
    <row r="74" spans="1:3" x14ac:dyDescent="0.25">
      <c r="A74" s="565" t="s">
        <v>1151</v>
      </c>
      <c r="B74" s="92">
        <v>1</v>
      </c>
    </row>
    <row r="75" spans="1:3" x14ac:dyDescent="0.25">
      <c r="A75" s="565" t="s">
        <v>1152</v>
      </c>
      <c r="B75" s="92">
        <v>1</v>
      </c>
    </row>
    <row r="76" spans="1:3" x14ac:dyDescent="0.25">
      <c r="A76" s="565" t="s">
        <v>1153</v>
      </c>
      <c r="B76" s="92">
        <v>1</v>
      </c>
    </row>
    <row r="77" spans="1:3" x14ac:dyDescent="0.25">
      <c r="A77" s="565" t="s">
        <v>1059</v>
      </c>
      <c r="B77" s="92">
        <v>1</v>
      </c>
    </row>
    <row r="78" spans="1:3" x14ac:dyDescent="0.25">
      <c r="A78" s="565" t="s">
        <v>1150</v>
      </c>
      <c r="B78" s="92">
        <v>1</v>
      </c>
    </row>
    <row r="79" spans="1:3" x14ac:dyDescent="0.25">
      <c r="A79" s="565" t="s">
        <v>1941</v>
      </c>
      <c r="B79" s="92">
        <v>1</v>
      </c>
    </row>
    <row r="80" spans="1:3" x14ac:dyDescent="0.25">
      <c r="A80" s="565" t="s">
        <v>1942</v>
      </c>
      <c r="B80" s="92">
        <v>1</v>
      </c>
      <c r="C80">
        <v>1</v>
      </c>
    </row>
    <row r="81" spans="1:3" x14ac:dyDescent="0.25">
      <c r="A81" s="201" t="s">
        <v>2137</v>
      </c>
      <c r="B81" s="92">
        <v>1</v>
      </c>
      <c r="C81">
        <v>2</v>
      </c>
    </row>
    <row r="82" spans="1:3" x14ac:dyDescent="0.25">
      <c r="A82" s="565" t="s">
        <v>1929</v>
      </c>
      <c r="B82" s="92">
        <v>1</v>
      </c>
      <c r="C82">
        <v>3</v>
      </c>
    </row>
    <row r="83" spans="1:3" x14ac:dyDescent="0.25">
      <c r="A83" s="201" t="s">
        <v>321</v>
      </c>
      <c r="B83" s="92">
        <v>3</v>
      </c>
      <c r="C83">
        <v>4</v>
      </c>
    </row>
    <row r="84" spans="1:3" x14ac:dyDescent="0.25">
      <c r="A84" s="565" t="s">
        <v>936</v>
      </c>
      <c r="B84" s="92">
        <v>1</v>
      </c>
      <c r="C84">
        <v>5</v>
      </c>
    </row>
    <row r="85" spans="1:3" x14ac:dyDescent="0.25">
      <c r="A85" s="565" t="s">
        <v>2117</v>
      </c>
      <c r="B85" s="92">
        <v>1</v>
      </c>
      <c r="C85">
        <v>6</v>
      </c>
    </row>
    <row r="86" spans="1:3" x14ac:dyDescent="0.25">
      <c r="A86" s="565" t="s">
        <v>1101</v>
      </c>
      <c r="B86" s="92">
        <v>1</v>
      </c>
      <c r="C86">
        <v>7</v>
      </c>
    </row>
    <row r="87" spans="1:3" x14ac:dyDescent="0.25">
      <c r="A87" s="201" t="s">
        <v>57</v>
      </c>
      <c r="B87" s="92">
        <v>22</v>
      </c>
      <c r="C87">
        <v>8</v>
      </c>
    </row>
    <row r="88" spans="1:3" x14ac:dyDescent="0.25">
      <c r="A88" s="565" t="s">
        <v>50</v>
      </c>
      <c r="B88" s="92">
        <v>1</v>
      </c>
      <c r="C88">
        <v>9</v>
      </c>
    </row>
    <row r="89" spans="1:3" x14ac:dyDescent="0.25">
      <c r="A89" s="565" t="s">
        <v>119</v>
      </c>
      <c r="B89" s="92">
        <v>1</v>
      </c>
      <c r="C89">
        <v>10</v>
      </c>
    </row>
    <row r="90" spans="1:3" x14ac:dyDescent="0.25">
      <c r="A90" s="565" t="s">
        <v>1172</v>
      </c>
      <c r="B90" s="92">
        <v>1</v>
      </c>
      <c r="C90">
        <v>11</v>
      </c>
    </row>
    <row r="91" spans="1:3" x14ac:dyDescent="0.25">
      <c r="A91" s="565" t="s">
        <v>150</v>
      </c>
      <c r="B91" s="92">
        <v>1</v>
      </c>
      <c r="C91">
        <v>12</v>
      </c>
    </row>
    <row r="92" spans="1:3" x14ac:dyDescent="0.25">
      <c r="A92" s="565" t="s">
        <v>175</v>
      </c>
      <c r="B92" s="92">
        <v>1</v>
      </c>
      <c r="C92">
        <v>13</v>
      </c>
    </row>
    <row r="93" spans="1:3" x14ac:dyDescent="0.25">
      <c r="A93" s="565" t="s">
        <v>1139</v>
      </c>
      <c r="B93" s="92">
        <v>1</v>
      </c>
      <c r="C93">
        <v>14</v>
      </c>
    </row>
    <row r="94" spans="1:3" x14ac:dyDescent="0.25">
      <c r="A94" s="565" t="s">
        <v>360</v>
      </c>
      <c r="B94" s="92">
        <v>1</v>
      </c>
      <c r="C94">
        <v>15</v>
      </c>
    </row>
    <row r="95" spans="1:3" x14ac:dyDescent="0.25">
      <c r="A95" s="565" t="s">
        <v>414</v>
      </c>
      <c r="B95" s="92">
        <v>1</v>
      </c>
      <c r="C95">
        <v>16</v>
      </c>
    </row>
    <row r="96" spans="1:3" x14ac:dyDescent="0.25">
      <c r="A96" s="565" t="s">
        <v>1124</v>
      </c>
      <c r="B96" s="92">
        <v>2</v>
      </c>
      <c r="C96">
        <v>17</v>
      </c>
    </row>
    <row r="97" spans="1:3" x14ac:dyDescent="0.25">
      <c r="A97" s="565" t="s">
        <v>1125</v>
      </c>
      <c r="B97" s="92">
        <v>2</v>
      </c>
      <c r="C97">
        <v>18</v>
      </c>
    </row>
    <row r="98" spans="1:3" x14ac:dyDescent="0.25">
      <c r="A98" s="565" t="s">
        <v>1126</v>
      </c>
      <c r="B98" s="92">
        <v>2</v>
      </c>
      <c r="C98">
        <v>19</v>
      </c>
    </row>
    <row r="99" spans="1:3" x14ac:dyDescent="0.25">
      <c r="A99" s="565" t="s">
        <v>1127</v>
      </c>
      <c r="B99" s="92">
        <v>2</v>
      </c>
      <c r="C99">
        <v>20</v>
      </c>
    </row>
    <row r="100" spans="1:3" x14ac:dyDescent="0.25">
      <c r="A100" s="565" t="s">
        <v>1131</v>
      </c>
      <c r="B100" s="92">
        <v>2</v>
      </c>
      <c r="C100">
        <v>21</v>
      </c>
    </row>
    <row r="101" spans="1:3" x14ac:dyDescent="0.25">
      <c r="A101" s="565" t="s">
        <v>1132</v>
      </c>
      <c r="B101" s="92">
        <v>2</v>
      </c>
      <c r="C101">
        <v>22</v>
      </c>
    </row>
    <row r="102" spans="1:3" x14ac:dyDescent="0.25">
      <c r="A102" s="565" t="s">
        <v>1918</v>
      </c>
      <c r="B102" s="92">
        <v>1</v>
      </c>
      <c r="C102">
        <v>23</v>
      </c>
    </row>
    <row r="103" spans="1:3" x14ac:dyDescent="0.25">
      <c r="A103" s="565" t="s">
        <v>435</v>
      </c>
      <c r="B103" s="92">
        <v>1</v>
      </c>
      <c r="C103">
        <v>24</v>
      </c>
    </row>
    <row r="104" spans="1:3" x14ac:dyDescent="0.25">
      <c r="A104" s="201" t="s">
        <v>59</v>
      </c>
      <c r="B104" s="92">
        <v>16</v>
      </c>
      <c r="C104">
        <v>25</v>
      </c>
    </row>
    <row r="105" spans="1:3" x14ac:dyDescent="0.25">
      <c r="A105" s="565" t="s">
        <v>197</v>
      </c>
      <c r="B105" s="92">
        <v>4</v>
      </c>
      <c r="C105">
        <v>26</v>
      </c>
    </row>
    <row r="106" spans="1:3" x14ac:dyDescent="0.25">
      <c r="A106" s="565" t="s">
        <v>200</v>
      </c>
      <c r="B106" s="92">
        <v>4</v>
      </c>
      <c r="C106">
        <v>27</v>
      </c>
    </row>
    <row r="107" spans="1:3" x14ac:dyDescent="0.25">
      <c r="A107" s="565" t="s">
        <v>201</v>
      </c>
      <c r="B107" s="92">
        <v>4</v>
      </c>
      <c r="C107">
        <v>28</v>
      </c>
    </row>
    <row r="108" spans="1:3" x14ac:dyDescent="0.25">
      <c r="A108" s="565" t="s">
        <v>202</v>
      </c>
      <c r="B108" s="92">
        <v>4</v>
      </c>
      <c r="C108">
        <v>29</v>
      </c>
    </row>
    <row r="109" spans="1:3" x14ac:dyDescent="0.25">
      <c r="A109" s="201" t="s">
        <v>1035</v>
      </c>
      <c r="B109" s="92">
        <v>1</v>
      </c>
      <c r="C109">
        <v>30</v>
      </c>
    </row>
    <row r="110" spans="1:3" x14ac:dyDescent="0.25">
      <c r="A110" s="565" t="s">
        <v>162</v>
      </c>
      <c r="B110" s="92">
        <v>1</v>
      </c>
      <c r="C110">
        <v>31</v>
      </c>
    </row>
    <row r="111" spans="1:3" x14ac:dyDescent="0.25">
      <c r="A111" s="201" t="s">
        <v>258</v>
      </c>
      <c r="B111" s="92">
        <v>11</v>
      </c>
      <c r="C111">
        <v>32</v>
      </c>
    </row>
    <row r="112" spans="1:3" x14ac:dyDescent="0.25">
      <c r="A112" s="565" t="s">
        <v>266</v>
      </c>
      <c r="B112" s="92">
        <v>1</v>
      </c>
      <c r="C112">
        <v>33</v>
      </c>
    </row>
    <row r="113" spans="1:3" x14ac:dyDescent="0.25">
      <c r="A113" s="565" t="s">
        <v>269</v>
      </c>
      <c r="B113" s="92">
        <v>1</v>
      </c>
      <c r="C113">
        <v>34</v>
      </c>
    </row>
    <row r="114" spans="1:3" x14ac:dyDescent="0.25">
      <c r="A114" s="565" t="s">
        <v>996</v>
      </c>
      <c r="B114" s="92">
        <v>1</v>
      </c>
      <c r="C114">
        <v>35</v>
      </c>
    </row>
    <row r="115" spans="1:3" x14ac:dyDescent="0.25">
      <c r="A115" s="565" t="s">
        <v>998</v>
      </c>
      <c r="B115" s="92">
        <v>1</v>
      </c>
      <c r="C115">
        <v>36</v>
      </c>
    </row>
    <row r="116" spans="1:3" x14ac:dyDescent="0.25">
      <c r="A116" s="565" t="s">
        <v>993</v>
      </c>
      <c r="B116" s="92">
        <v>2</v>
      </c>
      <c r="C116">
        <v>37</v>
      </c>
    </row>
    <row r="117" spans="1:3" x14ac:dyDescent="0.25">
      <c r="A117" s="565" t="s">
        <v>1001</v>
      </c>
      <c r="B117" s="92">
        <v>2</v>
      </c>
      <c r="C117">
        <v>38</v>
      </c>
    </row>
    <row r="118" spans="1:3" x14ac:dyDescent="0.25">
      <c r="A118" s="565" t="s">
        <v>264</v>
      </c>
      <c r="B118" s="92">
        <v>2</v>
      </c>
      <c r="C118">
        <v>39</v>
      </c>
    </row>
    <row r="119" spans="1:3" x14ac:dyDescent="0.25">
      <c r="A119" s="565" t="s">
        <v>987</v>
      </c>
      <c r="B119" s="92">
        <v>1</v>
      </c>
      <c r="C119">
        <v>40</v>
      </c>
    </row>
    <row r="120" spans="1:3" x14ac:dyDescent="0.25">
      <c r="A120" s="201" t="s">
        <v>187</v>
      </c>
      <c r="B120" s="92">
        <v>4</v>
      </c>
      <c r="C120">
        <v>41</v>
      </c>
    </row>
    <row r="121" spans="1:3" x14ac:dyDescent="0.25">
      <c r="A121" s="565" t="s">
        <v>186</v>
      </c>
      <c r="B121" s="92">
        <v>2</v>
      </c>
      <c r="C121">
        <v>42</v>
      </c>
    </row>
    <row r="122" spans="1:3" x14ac:dyDescent="0.25">
      <c r="A122" s="565" t="s">
        <v>188</v>
      </c>
      <c r="B122" s="92">
        <v>2</v>
      </c>
      <c r="C122">
        <v>43</v>
      </c>
    </row>
    <row r="123" spans="1:3" x14ac:dyDescent="0.25">
      <c r="A123" s="201" t="s">
        <v>869</v>
      </c>
      <c r="B123" s="92">
        <v>2</v>
      </c>
      <c r="C123">
        <v>44</v>
      </c>
    </row>
    <row r="124" spans="1:3" x14ac:dyDescent="0.25">
      <c r="A124" s="565" t="s">
        <v>358</v>
      </c>
      <c r="B124" s="92">
        <v>2</v>
      </c>
      <c r="C124">
        <v>45</v>
      </c>
    </row>
    <row r="125" spans="1:3" x14ac:dyDescent="0.25">
      <c r="A125" s="201" t="s">
        <v>2131</v>
      </c>
      <c r="B125" s="92">
        <v>8</v>
      </c>
      <c r="C125">
        <v>46</v>
      </c>
    </row>
    <row r="126" spans="1:3" x14ac:dyDescent="0.25">
      <c r="A126" s="565" t="s">
        <v>143</v>
      </c>
      <c r="B126" s="92">
        <v>2</v>
      </c>
      <c r="C126">
        <v>47</v>
      </c>
    </row>
    <row r="127" spans="1:3" x14ac:dyDescent="0.25">
      <c r="A127" s="565" t="s">
        <v>147</v>
      </c>
      <c r="B127" s="92">
        <v>2</v>
      </c>
      <c r="C127">
        <v>48</v>
      </c>
    </row>
    <row r="128" spans="1:3" x14ac:dyDescent="0.25">
      <c r="A128" s="565" t="s">
        <v>148</v>
      </c>
      <c r="B128" s="92">
        <v>2</v>
      </c>
      <c r="C128">
        <v>49</v>
      </c>
    </row>
    <row r="129" spans="1:3" x14ac:dyDescent="0.25">
      <c r="A129" s="565" t="s">
        <v>149</v>
      </c>
      <c r="B129" s="92">
        <v>2</v>
      </c>
      <c r="C129">
        <v>50</v>
      </c>
    </row>
    <row r="130" spans="1:3" x14ac:dyDescent="0.25">
      <c r="A130" s="201" t="s">
        <v>872</v>
      </c>
      <c r="B130" s="92">
        <v>6</v>
      </c>
      <c r="C130">
        <v>51</v>
      </c>
    </row>
    <row r="131" spans="1:3" x14ac:dyDescent="0.25">
      <c r="A131" s="565" t="s">
        <v>2110</v>
      </c>
      <c r="B131" s="92">
        <v>1</v>
      </c>
      <c r="C131">
        <v>52</v>
      </c>
    </row>
    <row r="132" spans="1:3" x14ac:dyDescent="0.25">
      <c r="A132" s="565" t="s">
        <v>1948</v>
      </c>
      <c r="B132" s="92">
        <v>1</v>
      </c>
      <c r="C132">
        <v>53</v>
      </c>
    </row>
    <row r="133" spans="1:3" x14ac:dyDescent="0.25">
      <c r="A133" s="565" t="s">
        <v>1954</v>
      </c>
      <c r="B133" s="92">
        <v>1</v>
      </c>
      <c r="C133">
        <v>54</v>
      </c>
    </row>
    <row r="134" spans="1:3" x14ac:dyDescent="0.25">
      <c r="A134" s="565" t="s">
        <v>2096</v>
      </c>
      <c r="B134" s="92">
        <v>1</v>
      </c>
      <c r="C134">
        <v>55</v>
      </c>
    </row>
    <row r="135" spans="1:3" x14ac:dyDescent="0.25">
      <c r="A135" s="565" t="s">
        <v>2097</v>
      </c>
      <c r="B135" s="92">
        <v>2</v>
      </c>
      <c r="C135">
        <v>56</v>
      </c>
    </row>
    <row r="136" spans="1:3" x14ac:dyDescent="0.25">
      <c r="A136" s="201" t="s">
        <v>2132</v>
      </c>
      <c r="B136" s="92">
        <v>5</v>
      </c>
      <c r="C136">
        <v>57</v>
      </c>
    </row>
    <row r="137" spans="1:3" x14ac:dyDescent="0.25">
      <c r="A137" s="565" t="s">
        <v>67</v>
      </c>
      <c r="B137" s="92">
        <v>2</v>
      </c>
      <c r="C137">
        <v>58</v>
      </c>
    </row>
    <row r="138" spans="1:3" x14ac:dyDescent="0.25">
      <c r="A138" s="565" t="s">
        <v>212</v>
      </c>
      <c r="B138" s="92">
        <v>1</v>
      </c>
      <c r="C138">
        <v>59</v>
      </c>
    </row>
    <row r="139" spans="1:3" x14ac:dyDescent="0.25">
      <c r="A139" s="565" t="s">
        <v>215</v>
      </c>
      <c r="B139" s="92">
        <v>1</v>
      </c>
      <c r="C139">
        <v>60</v>
      </c>
    </row>
    <row r="140" spans="1:3" x14ac:dyDescent="0.25">
      <c r="A140" s="565" t="s">
        <v>231</v>
      </c>
      <c r="B140" s="92">
        <v>1</v>
      </c>
      <c r="C140">
        <v>61</v>
      </c>
    </row>
    <row r="141" spans="1:3" x14ac:dyDescent="0.25">
      <c r="A141" s="201" t="s">
        <v>935</v>
      </c>
      <c r="B141" s="92">
        <v>3</v>
      </c>
      <c r="C141">
        <v>62</v>
      </c>
    </row>
    <row r="142" spans="1:3" x14ac:dyDescent="0.25">
      <c r="A142" s="565" t="s">
        <v>2099</v>
      </c>
      <c r="B142" s="92">
        <v>1</v>
      </c>
      <c r="C142">
        <v>63</v>
      </c>
    </row>
    <row r="143" spans="1:3" x14ac:dyDescent="0.25">
      <c r="A143" s="565" t="s">
        <v>2101</v>
      </c>
      <c r="B143" s="92">
        <v>2</v>
      </c>
      <c r="C143">
        <v>64</v>
      </c>
    </row>
    <row r="144" spans="1:3" x14ac:dyDescent="0.25">
      <c r="A144" s="201" t="s">
        <v>274</v>
      </c>
      <c r="B144" s="92">
        <v>13</v>
      </c>
      <c r="C144">
        <v>65</v>
      </c>
    </row>
    <row r="145" spans="1:3" x14ac:dyDescent="0.25">
      <c r="A145" s="565" t="s">
        <v>281</v>
      </c>
      <c r="B145" s="92">
        <v>1</v>
      </c>
      <c r="C145">
        <v>66</v>
      </c>
    </row>
    <row r="146" spans="1:3" x14ac:dyDescent="0.25">
      <c r="A146" s="565" t="s">
        <v>285</v>
      </c>
      <c r="B146" s="92">
        <v>1</v>
      </c>
      <c r="C146">
        <v>67</v>
      </c>
    </row>
    <row r="147" spans="1:3" x14ac:dyDescent="0.25">
      <c r="A147" s="565" t="s">
        <v>289</v>
      </c>
      <c r="B147" s="92">
        <v>3</v>
      </c>
      <c r="C147">
        <v>68</v>
      </c>
    </row>
    <row r="148" spans="1:3" x14ac:dyDescent="0.25">
      <c r="A148" s="565" t="s">
        <v>1011</v>
      </c>
      <c r="B148" s="92">
        <v>3</v>
      </c>
      <c r="C148">
        <v>69</v>
      </c>
    </row>
    <row r="149" spans="1:3" x14ac:dyDescent="0.25">
      <c r="A149" s="565" t="s">
        <v>290</v>
      </c>
      <c r="B149" s="92">
        <v>2</v>
      </c>
      <c r="C149">
        <v>70</v>
      </c>
    </row>
    <row r="150" spans="1:3" x14ac:dyDescent="0.25">
      <c r="A150" s="565" t="s">
        <v>1015</v>
      </c>
      <c r="B150" s="92">
        <v>2</v>
      </c>
      <c r="C150">
        <v>71</v>
      </c>
    </row>
    <row r="151" spans="1:3" x14ac:dyDescent="0.25">
      <c r="A151" s="565" t="s">
        <v>1014</v>
      </c>
      <c r="B151" s="92">
        <v>1</v>
      </c>
      <c r="C151">
        <v>72</v>
      </c>
    </row>
    <row r="152" spans="1:3" x14ac:dyDescent="0.25">
      <c r="A152" s="201" t="s">
        <v>306</v>
      </c>
      <c r="B152" s="92">
        <v>3</v>
      </c>
      <c r="C152">
        <v>73</v>
      </c>
    </row>
    <row r="153" spans="1:3" x14ac:dyDescent="0.25">
      <c r="A153" s="565" t="s">
        <v>299</v>
      </c>
      <c r="B153" s="92">
        <v>1</v>
      </c>
      <c r="C153">
        <v>74</v>
      </c>
    </row>
    <row r="154" spans="1:3" x14ac:dyDescent="0.25">
      <c r="A154" s="565" t="s">
        <v>308</v>
      </c>
      <c r="B154" s="92">
        <v>1</v>
      </c>
      <c r="C154">
        <v>75</v>
      </c>
    </row>
    <row r="155" spans="1:3" x14ac:dyDescent="0.25">
      <c r="A155" s="565" t="s">
        <v>309</v>
      </c>
      <c r="B155" s="92">
        <v>1</v>
      </c>
      <c r="C155">
        <v>76</v>
      </c>
    </row>
    <row r="156" spans="1:3" x14ac:dyDescent="0.25">
      <c r="A156" s="201" t="s">
        <v>324</v>
      </c>
      <c r="B156" s="92">
        <v>3</v>
      </c>
      <c r="C156">
        <v>77</v>
      </c>
    </row>
    <row r="157" spans="1:3" x14ac:dyDescent="0.25">
      <c r="A157" s="565" t="s">
        <v>1079</v>
      </c>
      <c r="B157" s="92">
        <v>3</v>
      </c>
      <c r="C157">
        <v>78</v>
      </c>
    </row>
    <row r="158" spans="1:3" x14ac:dyDescent="0.25">
      <c r="A158" s="201" t="s">
        <v>1091</v>
      </c>
      <c r="B158" s="92">
        <v>4</v>
      </c>
      <c r="C158">
        <v>79</v>
      </c>
    </row>
    <row r="159" spans="1:3" x14ac:dyDescent="0.25">
      <c r="A159" s="565" t="s">
        <v>1090</v>
      </c>
      <c r="B159" s="92">
        <v>2</v>
      </c>
      <c r="C159">
        <v>80</v>
      </c>
    </row>
    <row r="160" spans="1:3" x14ac:dyDescent="0.25">
      <c r="A160" s="565" t="s">
        <v>1093</v>
      </c>
      <c r="B160" s="92">
        <v>2</v>
      </c>
      <c r="C160">
        <v>81</v>
      </c>
    </row>
    <row r="161" spans="1:3" x14ac:dyDescent="0.25">
      <c r="A161" s="201" t="s">
        <v>203</v>
      </c>
      <c r="B161" s="92">
        <v>2</v>
      </c>
      <c r="C161">
        <v>82</v>
      </c>
    </row>
    <row r="162" spans="1:3" x14ac:dyDescent="0.25">
      <c r="A162" s="565" t="s">
        <v>1077</v>
      </c>
      <c r="B162" s="92">
        <v>1</v>
      </c>
      <c r="C162">
        <v>83</v>
      </c>
    </row>
    <row r="163" spans="1:3" x14ac:dyDescent="0.25">
      <c r="A163" s="565" t="s">
        <v>204</v>
      </c>
      <c r="B163" s="92">
        <v>1</v>
      </c>
      <c r="C163">
        <v>84</v>
      </c>
    </row>
    <row r="164" spans="1:3" x14ac:dyDescent="0.25">
      <c r="A164" s="201" t="s">
        <v>366</v>
      </c>
      <c r="B164" s="92">
        <v>4</v>
      </c>
      <c r="C164">
        <v>85</v>
      </c>
    </row>
    <row r="165" spans="1:3" x14ac:dyDescent="0.25">
      <c r="A165" s="565" t="s">
        <v>1032</v>
      </c>
      <c r="B165" s="92">
        <v>1</v>
      </c>
      <c r="C165">
        <v>86</v>
      </c>
    </row>
    <row r="166" spans="1:3" x14ac:dyDescent="0.25">
      <c r="A166" s="565" t="s">
        <v>1033</v>
      </c>
      <c r="B166" s="92">
        <v>1</v>
      </c>
      <c r="C166">
        <v>87</v>
      </c>
    </row>
    <row r="167" spans="1:3" x14ac:dyDescent="0.25">
      <c r="A167" s="565" t="s">
        <v>1030</v>
      </c>
      <c r="B167" s="92">
        <v>1</v>
      </c>
      <c r="C167">
        <v>88</v>
      </c>
    </row>
    <row r="168" spans="1:3" x14ac:dyDescent="0.25">
      <c r="A168" s="565" t="s">
        <v>1031</v>
      </c>
      <c r="B168" s="92">
        <v>1</v>
      </c>
      <c r="C168">
        <v>89</v>
      </c>
    </row>
    <row r="169" spans="1:3" x14ac:dyDescent="0.25">
      <c r="A169" s="201" t="s">
        <v>91</v>
      </c>
      <c r="B169" s="92">
        <v>16</v>
      </c>
      <c r="C169">
        <v>90</v>
      </c>
    </row>
    <row r="170" spans="1:3" x14ac:dyDescent="0.25">
      <c r="A170" s="565" t="s">
        <v>164</v>
      </c>
      <c r="B170" s="92">
        <v>1</v>
      </c>
      <c r="C170">
        <v>91</v>
      </c>
    </row>
    <row r="171" spans="1:3" x14ac:dyDescent="0.25">
      <c r="A171" s="565" t="s">
        <v>276</v>
      </c>
      <c r="B171" s="92">
        <v>2</v>
      </c>
      <c r="C171">
        <v>92</v>
      </c>
    </row>
    <row r="172" spans="1:3" x14ac:dyDescent="0.25">
      <c r="A172" s="565" t="s">
        <v>317</v>
      </c>
      <c r="B172" s="92">
        <v>3</v>
      </c>
      <c r="C172">
        <v>93</v>
      </c>
    </row>
    <row r="173" spans="1:3" x14ac:dyDescent="0.25">
      <c r="A173" s="565" t="s">
        <v>322</v>
      </c>
      <c r="B173" s="92">
        <v>1</v>
      </c>
      <c r="C173">
        <v>94</v>
      </c>
    </row>
    <row r="174" spans="1:3" x14ac:dyDescent="0.25">
      <c r="A174" s="565" t="s">
        <v>1171</v>
      </c>
      <c r="B174" s="92">
        <v>1</v>
      </c>
      <c r="C174">
        <v>95</v>
      </c>
    </row>
    <row r="175" spans="1:3" x14ac:dyDescent="0.25">
      <c r="A175" s="565" t="s">
        <v>1043</v>
      </c>
      <c r="B175" s="92">
        <v>1</v>
      </c>
      <c r="C175">
        <v>96</v>
      </c>
    </row>
    <row r="176" spans="1:3" x14ac:dyDescent="0.25">
      <c r="A176" s="565" t="s">
        <v>329</v>
      </c>
      <c r="B176" s="92">
        <v>1</v>
      </c>
      <c r="C176">
        <v>97</v>
      </c>
    </row>
    <row r="177" spans="1:3" x14ac:dyDescent="0.25">
      <c r="A177" s="565" t="s">
        <v>394</v>
      </c>
      <c r="B177" s="92">
        <v>2</v>
      </c>
      <c r="C177">
        <v>98</v>
      </c>
    </row>
    <row r="178" spans="1:3" x14ac:dyDescent="0.25">
      <c r="A178" s="565" t="s">
        <v>1045</v>
      </c>
      <c r="B178" s="92">
        <v>1</v>
      </c>
      <c r="C178">
        <v>99</v>
      </c>
    </row>
    <row r="179" spans="1:3" x14ac:dyDescent="0.25">
      <c r="A179" s="565" t="s">
        <v>1046</v>
      </c>
      <c r="B179" s="92">
        <v>1</v>
      </c>
      <c r="C179">
        <v>100</v>
      </c>
    </row>
    <row r="180" spans="1:3" x14ac:dyDescent="0.25">
      <c r="A180" s="565" t="s">
        <v>1047</v>
      </c>
      <c r="B180" s="92">
        <v>1</v>
      </c>
      <c r="C180">
        <v>101</v>
      </c>
    </row>
    <row r="181" spans="1:3" x14ac:dyDescent="0.25">
      <c r="A181" s="565" t="s">
        <v>1048</v>
      </c>
      <c r="B181" s="92">
        <v>1</v>
      </c>
      <c r="C181">
        <v>102</v>
      </c>
    </row>
    <row r="182" spans="1:3" x14ac:dyDescent="0.25">
      <c r="A182" s="201" t="s">
        <v>479</v>
      </c>
      <c r="B182" s="92">
        <v>1</v>
      </c>
      <c r="C182">
        <v>103</v>
      </c>
    </row>
    <row r="183" spans="1:3" x14ac:dyDescent="0.25">
      <c r="A183" s="565" t="s">
        <v>478</v>
      </c>
      <c r="B183" s="92">
        <v>1</v>
      </c>
      <c r="C183">
        <v>104</v>
      </c>
    </row>
    <row r="184" spans="1:3" x14ac:dyDescent="0.25">
      <c r="A184" s="201" t="s">
        <v>154</v>
      </c>
      <c r="B184" s="92">
        <v>6</v>
      </c>
      <c r="C184">
        <v>105</v>
      </c>
    </row>
    <row r="185" spans="1:3" x14ac:dyDescent="0.25">
      <c r="A185" s="565" t="s">
        <v>153</v>
      </c>
      <c r="B185" s="92">
        <v>1</v>
      </c>
      <c r="C185">
        <v>106</v>
      </c>
    </row>
    <row r="186" spans="1:3" x14ac:dyDescent="0.25">
      <c r="A186" s="565" t="s">
        <v>1166</v>
      </c>
      <c r="B186" s="92">
        <v>1</v>
      </c>
      <c r="C186">
        <v>107</v>
      </c>
    </row>
    <row r="187" spans="1:3" x14ac:dyDescent="0.25">
      <c r="A187" s="565" t="s">
        <v>1146</v>
      </c>
      <c r="B187" s="92">
        <v>2</v>
      </c>
      <c r="C187">
        <v>108</v>
      </c>
    </row>
    <row r="188" spans="1:3" x14ac:dyDescent="0.25">
      <c r="A188" s="565" t="s">
        <v>1949</v>
      </c>
      <c r="B188" s="92">
        <v>1</v>
      </c>
      <c r="C188">
        <v>109</v>
      </c>
    </row>
    <row r="189" spans="1:3" x14ac:dyDescent="0.25">
      <c r="A189" s="565" t="s">
        <v>350</v>
      </c>
      <c r="B189" s="92">
        <v>1</v>
      </c>
      <c r="C189">
        <v>110</v>
      </c>
    </row>
    <row r="190" spans="1:3" x14ac:dyDescent="0.25">
      <c r="A190" s="201" t="s">
        <v>457</v>
      </c>
      <c r="B190" s="92">
        <v>1</v>
      </c>
      <c r="C190">
        <v>111</v>
      </c>
    </row>
    <row r="191" spans="1:3" x14ac:dyDescent="0.25">
      <c r="A191" s="565" t="s">
        <v>455</v>
      </c>
      <c r="B191" s="92">
        <v>1</v>
      </c>
      <c r="C191">
        <v>112</v>
      </c>
    </row>
    <row r="192" spans="1:3" x14ac:dyDescent="0.25">
      <c r="A192" s="201" t="s">
        <v>230</v>
      </c>
      <c r="B192" s="92">
        <v>5</v>
      </c>
    </row>
    <row r="193" spans="1:2" x14ac:dyDescent="0.25">
      <c r="A193" s="565" t="s">
        <v>229</v>
      </c>
      <c r="B193" s="92">
        <v>4</v>
      </c>
    </row>
    <row r="194" spans="1:2" x14ac:dyDescent="0.25">
      <c r="A194" s="565" t="s">
        <v>388</v>
      </c>
      <c r="B194" s="92">
        <v>1</v>
      </c>
    </row>
    <row r="195" spans="1:2" x14ac:dyDescent="0.25">
      <c r="A195" s="201" t="s">
        <v>171</v>
      </c>
      <c r="B195" s="92">
        <v>8</v>
      </c>
    </row>
    <row r="196" spans="1:2" x14ac:dyDescent="0.25">
      <c r="A196" s="565" t="s">
        <v>168</v>
      </c>
      <c r="B196" s="92">
        <v>2</v>
      </c>
    </row>
    <row r="197" spans="1:2" x14ac:dyDescent="0.25">
      <c r="A197" s="565" t="s">
        <v>174</v>
      </c>
      <c r="B197" s="92">
        <v>4</v>
      </c>
    </row>
    <row r="198" spans="1:2" x14ac:dyDescent="0.25">
      <c r="A198" s="565" t="s">
        <v>952</v>
      </c>
      <c r="B198" s="92">
        <v>2</v>
      </c>
    </row>
    <row r="199" spans="1:2" x14ac:dyDescent="0.25">
      <c r="A199" s="201" t="s">
        <v>429</v>
      </c>
      <c r="B199" s="92">
        <v>4</v>
      </c>
    </row>
    <row r="200" spans="1:2" x14ac:dyDescent="0.25">
      <c r="A200" s="565" t="s">
        <v>428</v>
      </c>
      <c r="B200" s="92">
        <v>1</v>
      </c>
    </row>
    <row r="201" spans="1:2" x14ac:dyDescent="0.25">
      <c r="A201" s="565" t="s">
        <v>431</v>
      </c>
      <c r="B201" s="92">
        <v>3</v>
      </c>
    </row>
    <row r="202" spans="1:2" x14ac:dyDescent="0.25">
      <c r="A202" s="201" t="s">
        <v>219</v>
      </c>
      <c r="B202" s="92">
        <v>2</v>
      </c>
    </row>
    <row r="203" spans="1:2" x14ac:dyDescent="0.25">
      <c r="A203" s="565" t="s">
        <v>466</v>
      </c>
      <c r="B203" s="92">
        <v>1</v>
      </c>
    </row>
    <row r="204" spans="1:2" x14ac:dyDescent="0.25">
      <c r="A204" s="565" t="s">
        <v>468</v>
      </c>
      <c r="B204" s="92">
        <v>1</v>
      </c>
    </row>
    <row r="205" spans="1:2" x14ac:dyDescent="0.25">
      <c r="A205" s="201" t="s">
        <v>2135</v>
      </c>
      <c r="B205" s="92">
        <v>16</v>
      </c>
    </row>
    <row r="206" spans="1:2" x14ac:dyDescent="0.25">
      <c r="A206" s="565" t="s">
        <v>967</v>
      </c>
      <c r="B206" s="92">
        <v>3</v>
      </c>
    </row>
    <row r="207" spans="1:2" x14ac:dyDescent="0.25">
      <c r="A207" s="565" t="s">
        <v>249</v>
      </c>
      <c r="B207" s="92">
        <v>2</v>
      </c>
    </row>
    <row r="208" spans="1:2" x14ac:dyDescent="0.25">
      <c r="A208" s="565" t="s">
        <v>549</v>
      </c>
      <c r="B208" s="92">
        <v>2</v>
      </c>
    </row>
    <row r="209" spans="1:2" x14ac:dyDescent="0.25">
      <c r="A209" s="565" t="s">
        <v>1022</v>
      </c>
      <c r="B209" s="92">
        <v>1</v>
      </c>
    </row>
    <row r="210" spans="1:2" x14ac:dyDescent="0.25">
      <c r="A210" s="565" t="s">
        <v>1060</v>
      </c>
      <c r="B210" s="92">
        <v>2</v>
      </c>
    </row>
    <row r="211" spans="1:2" x14ac:dyDescent="0.25">
      <c r="A211" s="565" t="s">
        <v>473</v>
      </c>
      <c r="B211" s="92">
        <v>2</v>
      </c>
    </row>
    <row r="212" spans="1:2" x14ac:dyDescent="0.25">
      <c r="A212" s="565" t="s">
        <v>477</v>
      </c>
      <c r="B212" s="92">
        <v>2</v>
      </c>
    </row>
    <row r="213" spans="1:2" x14ac:dyDescent="0.25">
      <c r="A213" s="565" t="s">
        <v>969</v>
      </c>
      <c r="B213" s="92">
        <v>2</v>
      </c>
    </row>
    <row r="214" spans="1:2" x14ac:dyDescent="0.25">
      <c r="A214" s="201" t="s">
        <v>2133</v>
      </c>
      <c r="B214" s="92">
        <v>15</v>
      </c>
    </row>
    <row r="215" spans="1:2" x14ac:dyDescent="0.25">
      <c r="A215" s="565" t="s">
        <v>937</v>
      </c>
      <c r="B215" s="92">
        <v>2</v>
      </c>
    </row>
    <row r="216" spans="1:2" x14ac:dyDescent="0.25">
      <c r="A216" s="565" t="s">
        <v>107</v>
      </c>
      <c r="B216" s="92">
        <v>2</v>
      </c>
    </row>
    <row r="217" spans="1:2" x14ac:dyDescent="0.25">
      <c r="A217" s="565" t="s">
        <v>140</v>
      </c>
      <c r="B217" s="92">
        <v>1</v>
      </c>
    </row>
    <row r="218" spans="1:2" x14ac:dyDescent="0.25">
      <c r="A218" s="565" t="s">
        <v>1168</v>
      </c>
      <c r="B218" s="92">
        <v>1</v>
      </c>
    </row>
    <row r="219" spans="1:2" x14ac:dyDescent="0.25">
      <c r="A219" s="565" t="s">
        <v>210</v>
      </c>
      <c r="B219" s="92">
        <v>1</v>
      </c>
    </row>
    <row r="220" spans="1:2" x14ac:dyDescent="0.25">
      <c r="A220" s="565" t="s">
        <v>247</v>
      </c>
      <c r="B220" s="92">
        <v>1</v>
      </c>
    </row>
    <row r="221" spans="1:2" x14ac:dyDescent="0.25">
      <c r="A221" s="565" t="s">
        <v>1055</v>
      </c>
      <c r="B221" s="92">
        <v>1</v>
      </c>
    </row>
    <row r="222" spans="1:2" x14ac:dyDescent="0.25">
      <c r="A222" s="565" t="s">
        <v>293</v>
      </c>
      <c r="B222" s="92">
        <v>3</v>
      </c>
    </row>
    <row r="223" spans="1:2" x14ac:dyDescent="0.25">
      <c r="A223" s="565" t="s">
        <v>334</v>
      </c>
      <c r="B223" s="92">
        <v>1</v>
      </c>
    </row>
    <row r="224" spans="1:2" x14ac:dyDescent="0.25">
      <c r="A224" s="565" t="s">
        <v>433</v>
      </c>
      <c r="B224" s="92">
        <v>1</v>
      </c>
    </row>
    <row r="225" spans="1:2" x14ac:dyDescent="0.25">
      <c r="A225" s="565" t="s">
        <v>939</v>
      </c>
      <c r="B225" s="92">
        <v>1</v>
      </c>
    </row>
    <row r="226" spans="1:2" x14ac:dyDescent="0.25">
      <c r="A226" s="201" t="s">
        <v>2136</v>
      </c>
      <c r="B226" s="92">
        <v>3</v>
      </c>
    </row>
    <row r="227" spans="1:2" x14ac:dyDescent="0.25">
      <c r="A227" s="565" t="s">
        <v>1946</v>
      </c>
      <c r="B227" s="92">
        <v>2</v>
      </c>
    </row>
    <row r="228" spans="1:2" x14ac:dyDescent="0.25">
      <c r="A228" s="565" t="s">
        <v>1943</v>
      </c>
      <c r="B228" s="92">
        <v>1</v>
      </c>
    </row>
    <row r="229" spans="1:2" x14ac:dyDescent="0.25">
      <c r="A229" s="201" t="s">
        <v>2134</v>
      </c>
      <c r="B229" s="92">
        <v>1</v>
      </c>
    </row>
    <row r="230" spans="1:2" x14ac:dyDescent="0.25">
      <c r="A230" s="565" t="s">
        <v>128</v>
      </c>
      <c r="B230" s="92">
        <v>1</v>
      </c>
    </row>
    <row r="231" spans="1:2" x14ac:dyDescent="0.25">
      <c r="A231" s="201" t="s">
        <v>472</v>
      </c>
      <c r="B231" s="92">
        <v>1</v>
      </c>
    </row>
    <row r="232" spans="1:2" x14ac:dyDescent="0.25">
      <c r="A232" s="565" t="s">
        <v>1063</v>
      </c>
      <c r="B232" s="92">
        <v>1</v>
      </c>
    </row>
    <row r="233" spans="1:2" x14ac:dyDescent="0.25">
      <c r="A233" s="201" t="s">
        <v>837</v>
      </c>
      <c r="B233" s="92">
        <v>291</v>
      </c>
    </row>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8:I434"/>
  <sheetViews>
    <sheetView topLeftCell="A35" workbookViewId="0">
      <selection activeCell="A38" sqref="A38"/>
    </sheetView>
  </sheetViews>
  <sheetFormatPr defaultColWidth="11.44140625" defaultRowHeight="13.2" x14ac:dyDescent="0.25"/>
  <cols>
    <col min="1" max="1" width="18.109375" customWidth="1"/>
    <col min="2" max="2" width="4.88671875" customWidth="1"/>
    <col min="3" max="5" width="25.88671875" customWidth="1"/>
    <col min="6" max="6" width="22.33203125" hidden="1" customWidth="1"/>
    <col min="7" max="7" width="31.33203125" hidden="1" customWidth="1"/>
    <col min="8" max="8" width="26.6640625" hidden="1" customWidth="1"/>
    <col min="9" max="9" width="65.33203125" hidden="1" customWidth="1"/>
    <col min="10" max="10" width="45.88671875" bestFit="1" customWidth="1"/>
    <col min="11" max="11" width="33.109375" bestFit="1" customWidth="1"/>
    <col min="12" max="12" width="32.88671875" bestFit="1" customWidth="1"/>
    <col min="13" max="13" width="27.88671875" bestFit="1" customWidth="1"/>
    <col min="14" max="14" width="36.6640625" bestFit="1" customWidth="1"/>
    <col min="15" max="15" width="15.88671875" bestFit="1" customWidth="1"/>
    <col min="16" max="16" width="52.88671875" bestFit="1" customWidth="1"/>
    <col min="17" max="17" width="48" bestFit="1" customWidth="1"/>
    <col min="18" max="18" width="49.44140625" bestFit="1" customWidth="1"/>
    <col min="19" max="19" width="23.44140625" bestFit="1" customWidth="1"/>
    <col min="20" max="20" width="32.44140625" bestFit="1" customWidth="1"/>
    <col min="21" max="21" width="73" bestFit="1" customWidth="1"/>
    <col min="22" max="22" width="37.109375" bestFit="1" customWidth="1"/>
    <col min="23" max="23" width="30.109375" bestFit="1" customWidth="1"/>
    <col min="24" max="24" width="32.88671875" bestFit="1" customWidth="1"/>
    <col min="25" max="25" width="42.109375" bestFit="1" customWidth="1"/>
    <col min="26" max="26" width="25.88671875" bestFit="1" customWidth="1"/>
    <col min="27" max="27" width="19.88671875" bestFit="1" customWidth="1"/>
    <col min="28" max="28" width="22.33203125" bestFit="1" customWidth="1"/>
    <col min="29" max="29" width="22.88671875" bestFit="1" customWidth="1"/>
    <col min="30" max="30" width="51" bestFit="1" customWidth="1"/>
    <col min="31" max="31" width="7.109375" bestFit="1" customWidth="1"/>
    <col min="32" max="32" width="67.109375" bestFit="1" customWidth="1"/>
    <col min="33" max="33" width="9.33203125" bestFit="1" customWidth="1"/>
    <col min="34" max="34" width="6.33203125" bestFit="1" customWidth="1"/>
    <col min="35" max="35" width="10" bestFit="1" customWidth="1"/>
  </cols>
  <sheetData>
    <row r="38" spans="1:2" x14ac:dyDescent="0.25">
      <c r="A38" s="86" t="s">
        <v>2139</v>
      </c>
    </row>
    <row r="39" spans="1:2" x14ac:dyDescent="0.25">
      <c r="A39" s="86" t="s">
        <v>1097</v>
      </c>
      <c r="B39" t="s">
        <v>913</v>
      </c>
    </row>
    <row r="40" spans="1:2" x14ac:dyDescent="0.25">
      <c r="A40" s="201" t="s">
        <v>1760</v>
      </c>
      <c r="B40" s="92">
        <v>1</v>
      </c>
    </row>
    <row r="41" spans="1:2" x14ac:dyDescent="0.25">
      <c r="A41" s="201" t="s">
        <v>1181</v>
      </c>
      <c r="B41" s="92">
        <v>128</v>
      </c>
    </row>
    <row r="42" spans="1:2" x14ac:dyDescent="0.25">
      <c r="A42" s="201" t="s">
        <v>1180</v>
      </c>
      <c r="B42" s="92">
        <v>166</v>
      </c>
    </row>
    <row r="43" spans="1:2" x14ac:dyDescent="0.25">
      <c r="A43" s="201" t="s">
        <v>837</v>
      </c>
      <c r="B43" s="92">
        <v>295</v>
      </c>
    </row>
    <row r="400" spans="1:1" x14ac:dyDescent="0.25">
      <c r="A400" s="86" t="s">
        <v>1135</v>
      </c>
    </row>
    <row r="401" spans="1:2" x14ac:dyDescent="0.25">
      <c r="A401" s="86" t="s">
        <v>1097</v>
      </c>
      <c r="B401" t="s">
        <v>913</v>
      </c>
    </row>
    <row r="402" spans="1:2" x14ac:dyDescent="0.25">
      <c r="A402" s="201" t="s">
        <v>881</v>
      </c>
      <c r="B402" s="92">
        <v>3</v>
      </c>
    </row>
    <row r="403" spans="1:2" x14ac:dyDescent="0.25">
      <c r="A403" s="201" t="s">
        <v>867</v>
      </c>
      <c r="B403" s="92">
        <v>3</v>
      </c>
    </row>
    <row r="404" spans="1:2" x14ac:dyDescent="0.25">
      <c r="A404" s="201" t="s">
        <v>861</v>
      </c>
      <c r="B404" s="92">
        <v>5</v>
      </c>
    </row>
    <row r="405" spans="1:2" x14ac:dyDescent="0.25">
      <c r="A405" s="201" t="s">
        <v>883</v>
      </c>
      <c r="B405" s="92">
        <v>1</v>
      </c>
    </row>
    <row r="406" spans="1:2" x14ac:dyDescent="0.25">
      <c r="A406" s="201" t="s">
        <v>868</v>
      </c>
      <c r="B406" s="92">
        <v>2</v>
      </c>
    </row>
    <row r="407" spans="1:2" x14ac:dyDescent="0.25">
      <c r="A407" s="201" t="s">
        <v>870</v>
      </c>
      <c r="B407" s="92">
        <v>7</v>
      </c>
    </row>
    <row r="408" spans="1:2" x14ac:dyDescent="0.25">
      <c r="A408" s="201" t="s">
        <v>888</v>
      </c>
      <c r="B408" s="92">
        <v>1</v>
      </c>
    </row>
    <row r="409" spans="1:2" x14ac:dyDescent="0.25">
      <c r="A409" s="201" t="s">
        <v>862</v>
      </c>
      <c r="B409" s="92">
        <v>8</v>
      </c>
    </row>
    <row r="410" spans="1:2" x14ac:dyDescent="0.25">
      <c r="A410" s="201" t="s">
        <v>886</v>
      </c>
      <c r="B410" s="92">
        <v>2</v>
      </c>
    </row>
    <row r="411" spans="1:2" x14ac:dyDescent="0.25">
      <c r="A411" s="201" t="s">
        <v>877</v>
      </c>
      <c r="B411" s="92">
        <v>1</v>
      </c>
    </row>
    <row r="412" spans="1:2" x14ac:dyDescent="0.25">
      <c r="A412" s="201" t="s">
        <v>871</v>
      </c>
      <c r="B412" s="92">
        <v>6</v>
      </c>
    </row>
    <row r="413" spans="1:2" x14ac:dyDescent="0.25">
      <c r="A413" s="201" t="s">
        <v>863</v>
      </c>
      <c r="B413" s="92">
        <v>2</v>
      </c>
    </row>
    <row r="414" spans="1:2" x14ac:dyDescent="0.25">
      <c r="A414" s="201" t="s">
        <v>884</v>
      </c>
      <c r="B414" s="92">
        <v>1</v>
      </c>
    </row>
    <row r="415" spans="1:2" x14ac:dyDescent="0.25">
      <c r="A415" s="201" t="s">
        <v>873</v>
      </c>
      <c r="B415" s="92">
        <v>1</v>
      </c>
    </row>
    <row r="416" spans="1:2" x14ac:dyDescent="0.25">
      <c r="A416" s="201" t="s">
        <v>869</v>
      </c>
      <c r="B416" s="92">
        <v>6</v>
      </c>
    </row>
    <row r="417" spans="1:2" x14ac:dyDescent="0.25">
      <c r="A417" s="201" t="s">
        <v>872</v>
      </c>
      <c r="B417" s="92">
        <v>10</v>
      </c>
    </row>
    <row r="418" spans="1:2" x14ac:dyDescent="0.25">
      <c r="A418" s="201" t="s">
        <v>878</v>
      </c>
      <c r="B418" s="92">
        <v>1</v>
      </c>
    </row>
    <row r="419" spans="1:2" x14ac:dyDescent="0.25">
      <c r="A419" s="201" t="s">
        <v>1087</v>
      </c>
      <c r="B419" s="92">
        <v>2</v>
      </c>
    </row>
    <row r="420" spans="1:2" x14ac:dyDescent="0.25">
      <c r="A420" s="201" t="s">
        <v>891</v>
      </c>
      <c r="B420" s="92">
        <v>14</v>
      </c>
    </row>
    <row r="421" spans="1:2" x14ac:dyDescent="0.25">
      <c r="A421" s="201" t="s">
        <v>885</v>
      </c>
      <c r="B421" s="92">
        <v>1</v>
      </c>
    </row>
    <row r="422" spans="1:2" x14ac:dyDescent="0.25">
      <c r="A422" s="201" t="s">
        <v>890</v>
      </c>
      <c r="B422" s="92">
        <v>1</v>
      </c>
    </row>
    <row r="423" spans="1:2" x14ac:dyDescent="0.25">
      <c r="A423" s="201" t="s">
        <v>876</v>
      </c>
      <c r="B423" s="92">
        <v>6</v>
      </c>
    </row>
    <row r="424" spans="1:2" x14ac:dyDescent="0.25">
      <c r="A424" s="201" t="s">
        <v>874</v>
      </c>
      <c r="B424" s="92">
        <v>1</v>
      </c>
    </row>
    <row r="425" spans="1:2" x14ac:dyDescent="0.25">
      <c r="A425" s="201" t="s">
        <v>875</v>
      </c>
      <c r="B425" s="92">
        <v>3</v>
      </c>
    </row>
    <row r="426" spans="1:2" x14ac:dyDescent="0.25">
      <c r="A426" s="201" t="s">
        <v>880</v>
      </c>
      <c r="B426" s="92">
        <v>3</v>
      </c>
    </row>
    <row r="427" spans="1:2" x14ac:dyDescent="0.25">
      <c r="A427" s="201" t="s">
        <v>866</v>
      </c>
      <c r="B427" s="92">
        <v>9</v>
      </c>
    </row>
    <row r="428" spans="1:2" x14ac:dyDescent="0.25">
      <c r="A428" s="201" t="s">
        <v>864</v>
      </c>
      <c r="B428" s="92">
        <v>2</v>
      </c>
    </row>
    <row r="429" spans="1:2" x14ac:dyDescent="0.25">
      <c r="A429" s="201" t="s">
        <v>219</v>
      </c>
      <c r="B429" s="92">
        <v>19</v>
      </c>
    </row>
    <row r="430" spans="1:2" x14ac:dyDescent="0.25">
      <c r="A430" s="201" t="s">
        <v>865</v>
      </c>
      <c r="B430" s="92">
        <v>16</v>
      </c>
    </row>
    <row r="431" spans="1:2" x14ac:dyDescent="0.25">
      <c r="A431" s="201" t="s">
        <v>882</v>
      </c>
      <c r="B431" s="92">
        <v>3</v>
      </c>
    </row>
    <row r="432" spans="1:2" x14ac:dyDescent="0.25">
      <c r="A432" s="201" t="s">
        <v>889</v>
      </c>
      <c r="B432" s="92">
        <v>1</v>
      </c>
    </row>
    <row r="433" spans="1:2" x14ac:dyDescent="0.25">
      <c r="A433" s="201" t="s">
        <v>1136</v>
      </c>
      <c r="B433" s="92">
        <v>4</v>
      </c>
    </row>
    <row r="434" spans="1:2" x14ac:dyDescent="0.25">
      <c r="A434" s="201" t="s">
        <v>837</v>
      </c>
      <c r="B434" s="92">
        <v>145</v>
      </c>
    </row>
  </sheetData>
  <sortState ref="A3:F38">
    <sortCondition ref="A5"/>
  </sortState>
  <phoneticPr fontId="1" type="noConversion"/>
  <pageMargins left="0.75" right="0.75" top="1" bottom="1" header="0.5" footer="0.5"/>
  <pageSetup paperSize="9" orientation="portrait" horizontalDpi="4294967292" verticalDpi="4294967292"/>
  <rowBreaks count="1" manualBreakCount="1">
    <brk id="395" max="16383"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workbookViewId="0"/>
  </sheetViews>
  <sheetFormatPr defaultColWidth="8.88671875" defaultRowHeight="13.2" x14ac:dyDescent="0.25"/>
  <cols>
    <col min="2" max="2" width="14.44140625" customWidth="1"/>
    <col min="4" max="4" width="13.6640625" customWidth="1"/>
    <col min="5" max="5" width="20.88671875" bestFit="1" customWidth="1"/>
    <col min="7" max="7" width="18.6640625" customWidth="1"/>
    <col min="8" max="8" width="8.6640625" customWidth="1"/>
    <col min="9" max="9" width="4.88671875" customWidth="1"/>
    <col min="10" max="10" width="14.44140625" customWidth="1"/>
    <col min="11" max="13" width="8.6640625" customWidth="1"/>
    <col min="14" max="14" width="10" customWidth="1"/>
  </cols>
  <sheetData>
    <row r="1" spans="1:14" x14ac:dyDescent="0.25">
      <c r="A1" s="60" t="s">
        <v>830</v>
      </c>
      <c r="B1" s="61"/>
      <c r="C1" s="61"/>
      <c r="D1" s="61"/>
      <c r="F1" s="60" t="s">
        <v>831</v>
      </c>
      <c r="G1" s="61"/>
      <c r="J1" s="60" t="s">
        <v>832</v>
      </c>
      <c r="K1" s="61"/>
      <c r="L1" s="61"/>
      <c r="M1" s="61"/>
      <c r="N1" s="61"/>
    </row>
    <row r="2" spans="1:14" s="62" customFormat="1" x14ac:dyDescent="0.25">
      <c r="B2" s="62" t="s">
        <v>833</v>
      </c>
      <c r="C2" s="62" t="s">
        <v>834</v>
      </c>
      <c r="D2" s="62" t="s">
        <v>835</v>
      </c>
    </row>
    <row r="3" spans="1:14" ht="60" x14ac:dyDescent="0.95">
      <c r="A3" s="63">
        <v>1</v>
      </c>
      <c r="B3" s="35" t="s">
        <v>50</v>
      </c>
      <c r="C3" s="28" t="s">
        <v>51</v>
      </c>
      <c r="D3" s="28" t="s">
        <v>57</v>
      </c>
      <c r="E3" s="208">
        <v>2012</v>
      </c>
      <c r="G3" s="96" t="s">
        <v>1123</v>
      </c>
      <c r="H3" s="94"/>
      <c r="I3" s="95"/>
      <c r="J3" s="96" t="s">
        <v>836</v>
      </c>
      <c r="K3" s="96" t="s">
        <v>834</v>
      </c>
      <c r="L3" s="94"/>
      <c r="M3" s="94"/>
      <c r="N3" s="99"/>
    </row>
    <row r="4" spans="1:14" x14ac:dyDescent="0.25">
      <c r="A4" s="63">
        <v>2</v>
      </c>
      <c r="B4" s="35" t="s">
        <v>58</v>
      </c>
      <c r="C4" s="28" t="s">
        <v>63</v>
      </c>
      <c r="D4" s="28" t="s">
        <v>59</v>
      </c>
      <c r="G4" s="96" t="s">
        <v>835</v>
      </c>
      <c r="H4" s="96" t="s">
        <v>834</v>
      </c>
      <c r="I4" s="95" t="s">
        <v>913</v>
      </c>
      <c r="J4" s="96" t="s">
        <v>835</v>
      </c>
      <c r="K4" s="93" t="s">
        <v>51</v>
      </c>
      <c r="L4" s="100" t="s">
        <v>63</v>
      </c>
      <c r="M4" s="100" t="s">
        <v>53</v>
      </c>
      <c r="N4" s="95" t="s">
        <v>837</v>
      </c>
    </row>
    <row r="5" spans="1:14" x14ac:dyDescent="0.25">
      <c r="A5" s="63">
        <v>3</v>
      </c>
      <c r="B5" s="35" t="s">
        <v>61</v>
      </c>
      <c r="C5" s="28" t="s">
        <v>63</v>
      </c>
      <c r="D5" s="28" t="s">
        <v>59</v>
      </c>
      <c r="G5" s="93" t="s">
        <v>57</v>
      </c>
      <c r="H5" s="94"/>
      <c r="I5" s="103">
        <v>16</v>
      </c>
      <c r="J5" s="93" t="s">
        <v>57</v>
      </c>
      <c r="K5" s="101">
        <v>10</v>
      </c>
      <c r="L5" s="102">
        <v>2</v>
      </c>
      <c r="M5" s="102">
        <v>4</v>
      </c>
      <c r="N5" s="103">
        <v>16</v>
      </c>
    </row>
    <row r="6" spans="1:14" x14ac:dyDescent="0.25">
      <c r="A6" s="63">
        <v>4</v>
      </c>
      <c r="B6" s="35" t="s">
        <v>67</v>
      </c>
      <c r="C6" s="28" t="s">
        <v>51</v>
      </c>
      <c r="D6" s="28" t="s">
        <v>66</v>
      </c>
      <c r="G6" s="97"/>
      <c r="H6" s="98" t="s">
        <v>53</v>
      </c>
      <c r="I6" s="106">
        <v>4</v>
      </c>
      <c r="J6" s="97" t="s">
        <v>59</v>
      </c>
      <c r="K6" s="104"/>
      <c r="L6" s="105">
        <v>6</v>
      </c>
      <c r="M6" s="105"/>
      <c r="N6" s="106">
        <v>6</v>
      </c>
    </row>
    <row r="7" spans="1:14" x14ac:dyDescent="0.25">
      <c r="A7" s="63">
        <v>5</v>
      </c>
      <c r="B7" s="35" t="s">
        <v>71</v>
      </c>
      <c r="C7" s="28" t="s">
        <v>63</v>
      </c>
      <c r="D7" s="28" t="s">
        <v>73</v>
      </c>
      <c r="G7" s="97"/>
      <c r="H7" s="98" t="s">
        <v>51</v>
      </c>
      <c r="I7" s="106">
        <v>10</v>
      </c>
      <c r="J7" s="97" t="s">
        <v>66</v>
      </c>
      <c r="K7" s="104">
        <v>2</v>
      </c>
      <c r="L7" s="105">
        <v>2</v>
      </c>
      <c r="M7" s="105"/>
      <c r="N7" s="106">
        <v>4</v>
      </c>
    </row>
    <row r="8" spans="1:14" x14ac:dyDescent="0.25">
      <c r="A8" s="63">
        <v>6</v>
      </c>
      <c r="B8" s="35" t="s">
        <v>74</v>
      </c>
      <c r="C8" s="28" t="s">
        <v>51</v>
      </c>
      <c r="D8" s="28" t="s">
        <v>77</v>
      </c>
      <c r="G8" s="97"/>
      <c r="H8" s="98" t="s">
        <v>63</v>
      </c>
      <c r="I8" s="106">
        <v>2</v>
      </c>
      <c r="J8" s="97" t="s">
        <v>73</v>
      </c>
      <c r="K8" s="104"/>
      <c r="L8" s="105">
        <v>1</v>
      </c>
      <c r="M8" s="105"/>
      <c r="N8" s="106">
        <v>1</v>
      </c>
    </row>
    <row r="9" spans="1:14" x14ac:dyDescent="0.25">
      <c r="A9" s="63">
        <v>7</v>
      </c>
      <c r="B9" s="35" t="s">
        <v>79</v>
      </c>
      <c r="C9" s="28" t="s">
        <v>63</v>
      </c>
      <c r="D9" s="28" t="s">
        <v>82</v>
      </c>
      <c r="G9" s="97" t="s">
        <v>59</v>
      </c>
      <c r="H9" s="98"/>
      <c r="I9" s="106">
        <v>6</v>
      </c>
      <c r="J9" s="97" t="s">
        <v>77</v>
      </c>
      <c r="K9" s="104">
        <v>1</v>
      </c>
      <c r="L9" s="105"/>
      <c r="M9" s="105"/>
      <c r="N9" s="106">
        <v>1</v>
      </c>
    </row>
    <row r="10" spans="1:14" x14ac:dyDescent="0.25">
      <c r="A10" s="63">
        <v>8</v>
      </c>
      <c r="B10" s="35" t="s">
        <v>85</v>
      </c>
      <c r="C10" s="28" t="s">
        <v>53</v>
      </c>
      <c r="D10" s="28" t="s">
        <v>91</v>
      </c>
      <c r="G10" s="97"/>
      <c r="H10" s="98" t="s">
        <v>63</v>
      </c>
      <c r="I10" s="106">
        <v>6</v>
      </c>
      <c r="J10" s="97" t="s">
        <v>82</v>
      </c>
      <c r="K10" s="104">
        <v>4</v>
      </c>
      <c r="L10" s="105">
        <v>8</v>
      </c>
      <c r="M10" s="105"/>
      <c r="N10" s="106">
        <v>12</v>
      </c>
    </row>
    <row r="11" spans="1:14" x14ac:dyDescent="0.25">
      <c r="A11" s="63">
        <v>9</v>
      </c>
      <c r="B11" s="35" t="s">
        <v>93</v>
      </c>
      <c r="C11" s="28" t="s">
        <v>51</v>
      </c>
      <c r="D11" s="28" t="s">
        <v>97</v>
      </c>
      <c r="G11" s="97" t="s">
        <v>66</v>
      </c>
      <c r="H11" s="98"/>
      <c r="I11" s="106">
        <v>4</v>
      </c>
      <c r="J11" s="97" t="s">
        <v>91</v>
      </c>
      <c r="K11" s="104">
        <v>5</v>
      </c>
      <c r="L11" s="105">
        <v>3</v>
      </c>
      <c r="M11" s="105">
        <v>1</v>
      </c>
      <c r="N11" s="106">
        <v>9</v>
      </c>
    </row>
    <row r="12" spans="1:14" x14ac:dyDescent="0.25">
      <c r="A12" s="63">
        <v>10</v>
      </c>
      <c r="B12" s="35" t="s">
        <v>103</v>
      </c>
      <c r="C12" s="28" t="s">
        <v>51</v>
      </c>
      <c r="D12" s="28" t="s">
        <v>106</v>
      </c>
      <c r="G12" s="97"/>
      <c r="H12" s="98" t="s">
        <v>51</v>
      </c>
      <c r="I12" s="106">
        <v>2</v>
      </c>
      <c r="J12" s="97" t="s">
        <v>97</v>
      </c>
      <c r="K12" s="104">
        <v>1</v>
      </c>
      <c r="L12" s="105"/>
      <c r="M12" s="105"/>
      <c r="N12" s="106">
        <v>1</v>
      </c>
    </row>
    <row r="13" spans="1:14" x14ac:dyDescent="0.25">
      <c r="A13" s="63">
        <v>11</v>
      </c>
      <c r="B13" s="35" t="s">
        <v>107</v>
      </c>
      <c r="C13" s="28" t="s">
        <v>63</v>
      </c>
      <c r="D13" s="28" t="s">
        <v>82</v>
      </c>
      <c r="G13" s="97"/>
      <c r="H13" s="98" t="s">
        <v>63</v>
      </c>
      <c r="I13" s="106">
        <v>2</v>
      </c>
      <c r="J13" s="97" t="s">
        <v>106</v>
      </c>
      <c r="K13" s="104">
        <v>1</v>
      </c>
      <c r="L13" s="105"/>
      <c r="M13" s="105"/>
      <c r="N13" s="106">
        <v>1</v>
      </c>
    </row>
    <row r="14" spans="1:14" x14ac:dyDescent="0.25">
      <c r="A14" s="63">
        <v>12</v>
      </c>
      <c r="B14" s="35" t="s">
        <v>110</v>
      </c>
      <c r="C14" s="28" t="s">
        <v>51</v>
      </c>
      <c r="D14" s="28" t="s">
        <v>113</v>
      </c>
      <c r="G14" s="97" t="s">
        <v>73</v>
      </c>
      <c r="H14" s="98"/>
      <c r="I14" s="106">
        <v>1</v>
      </c>
      <c r="J14" s="97" t="s">
        <v>113</v>
      </c>
      <c r="K14" s="104">
        <v>2</v>
      </c>
      <c r="L14" s="105"/>
      <c r="M14" s="105"/>
      <c r="N14" s="106">
        <v>2</v>
      </c>
    </row>
    <row r="15" spans="1:14" x14ac:dyDescent="0.25">
      <c r="A15" s="63">
        <v>13</v>
      </c>
      <c r="B15" s="35" t="s">
        <v>114</v>
      </c>
      <c r="C15" s="28" t="s">
        <v>51</v>
      </c>
      <c r="D15" s="28" t="s">
        <v>113</v>
      </c>
      <c r="G15" s="97"/>
      <c r="H15" s="98" t="s">
        <v>63</v>
      </c>
      <c r="I15" s="106">
        <v>1</v>
      </c>
      <c r="J15" s="97" t="s">
        <v>118</v>
      </c>
      <c r="K15" s="104">
        <v>1</v>
      </c>
      <c r="L15" s="105"/>
      <c r="M15" s="105"/>
      <c r="N15" s="106">
        <v>1</v>
      </c>
    </row>
    <row r="16" spans="1:14" x14ac:dyDescent="0.25">
      <c r="A16" s="63">
        <v>14</v>
      </c>
      <c r="B16" s="35" t="s">
        <v>115</v>
      </c>
      <c r="C16" s="28" t="s">
        <v>51</v>
      </c>
      <c r="D16" s="28" t="s">
        <v>118</v>
      </c>
      <c r="G16" s="97" t="s">
        <v>77</v>
      </c>
      <c r="H16" s="98"/>
      <c r="I16" s="106">
        <v>1</v>
      </c>
      <c r="J16" s="97" t="s">
        <v>124</v>
      </c>
      <c r="K16" s="104">
        <v>1</v>
      </c>
      <c r="L16" s="105"/>
      <c r="M16" s="105"/>
      <c r="N16" s="106">
        <v>1</v>
      </c>
    </row>
    <row r="17" spans="1:14" x14ac:dyDescent="0.25">
      <c r="A17" s="63">
        <v>15</v>
      </c>
      <c r="B17" s="64" t="s">
        <v>119</v>
      </c>
      <c r="C17" s="27" t="s">
        <v>53</v>
      </c>
      <c r="D17" s="27" t="s">
        <v>57</v>
      </c>
      <c r="G17" s="97"/>
      <c r="H17" s="98" t="s">
        <v>51</v>
      </c>
      <c r="I17" s="106">
        <v>1</v>
      </c>
      <c r="J17" s="97" t="s">
        <v>127</v>
      </c>
      <c r="K17" s="104"/>
      <c r="L17" s="105">
        <v>12</v>
      </c>
      <c r="M17" s="105">
        <v>2</v>
      </c>
      <c r="N17" s="106">
        <v>14</v>
      </c>
    </row>
    <row r="18" spans="1:14" x14ac:dyDescent="0.25">
      <c r="A18" s="63">
        <v>16</v>
      </c>
      <c r="B18" s="35" t="s">
        <v>123</v>
      </c>
      <c r="C18" s="28" t="s">
        <v>51</v>
      </c>
      <c r="D18" s="28" t="s">
        <v>124</v>
      </c>
      <c r="G18" s="97" t="s">
        <v>82</v>
      </c>
      <c r="H18" s="98"/>
      <c r="I18" s="106">
        <v>12</v>
      </c>
      <c r="J18" s="97" t="s">
        <v>131</v>
      </c>
      <c r="K18" s="104"/>
      <c r="L18" s="105">
        <v>1</v>
      </c>
      <c r="M18" s="105"/>
      <c r="N18" s="106">
        <v>1</v>
      </c>
    </row>
    <row r="19" spans="1:14" x14ac:dyDescent="0.25">
      <c r="A19" s="63">
        <v>17</v>
      </c>
      <c r="B19" s="35" t="s">
        <v>125</v>
      </c>
      <c r="C19" s="28" t="s">
        <v>53</v>
      </c>
      <c r="D19" s="28" t="s">
        <v>127</v>
      </c>
      <c r="G19" s="97"/>
      <c r="H19" s="98" t="s">
        <v>51</v>
      </c>
      <c r="I19" s="106">
        <v>4</v>
      </c>
      <c r="J19" s="97" t="s">
        <v>133</v>
      </c>
      <c r="K19" s="104">
        <v>1</v>
      </c>
      <c r="L19" s="105">
        <v>1</v>
      </c>
      <c r="M19" s="105"/>
      <c r="N19" s="106">
        <v>2</v>
      </c>
    </row>
    <row r="20" spans="1:14" x14ac:dyDescent="0.25">
      <c r="A20" s="63">
        <v>18</v>
      </c>
      <c r="B20" s="35" t="s">
        <v>128</v>
      </c>
      <c r="C20" s="28" t="s">
        <v>63</v>
      </c>
      <c r="D20" s="28" t="s">
        <v>131</v>
      </c>
      <c r="G20" s="97"/>
      <c r="H20" s="98" t="s">
        <v>63</v>
      </c>
      <c r="I20" s="106">
        <v>8</v>
      </c>
      <c r="J20" s="97" t="s">
        <v>146</v>
      </c>
      <c r="K20" s="104"/>
      <c r="L20" s="105">
        <v>1</v>
      </c>
      <c r="M20" s="105"/>
      <c r="N20" s="106">
        <v>1</v>
      </c>
    </row>
    <row r="21" spans="1:14" x14ac:dyDescent="0.25">
      <c r="A21" s="63">
        <v>19</v>
      </c>
      <c r="B21" s="35" t="s">
        <v>132</v>
      </c>
      <c r="C21" s="28" t="s">
        <v>63</v>
      </c>
      <c r="D21" s="28" t="s">
        <v>133</v>
      </c>
      <c r="G21" s="97" t="s">
        <v>91</v>
      </c>
      <c r="H21" s="98"/>
      <c r="I21" s="106">
        <v>9</v>
      </c>
      <c r="J21" s="97" t="s">
        <v>154</v>
      </c>
      <c r="K21" s="104">
        <v>2</v>
      </c>
      <c r="L21" s="105">
        <v>1</v>
      </c>
      <c r="M21" s="105"/>
      <c r="N21" s="106">
        <v>3</v>
      </c>
    </row>
    <row r="22" spans="1:14" x14ac:dyDescent="0.25">
      <c r="A22" s="63">
        <v>20</v>
      </c>
      <c r="B22" s="35" t="s">
        <v>135</v>
      </c>
      <c r="C22" s="28" t="s">
        <v>51</v>
      </c>
      <c r="D22" s="28" t="s">
        <v>133</v>
      </c>
      <c r="G22" s="97"/>
      <c r="H22" s="98" t="s">
        <v>53</v>
      </c>
      <c r="I22" s="106">
        <v>1</v>
      </c>
      <c r="J22" s="97" t="s">
        <v>161</v>
      </c>
      <c r="K22" s="104"/>
      <c r="L22" s="105">
        <v>8</v>
      </c>
      <c r="M22" s="105">
        <v>3</v>
      </c>
      <c r="N22" s="106">
        <v>11</v>
      </c>
    </row>
    <row r="23" spans="1:14" x14ac:dyDescent="0.25">
      <c r="A23" s="63">
        <v>21</v>
      </c>
      <c r="B23" s="64" t="s">
        <v>137</v>
      </c>
      <c r="C23" s="27" t="s">
        <v>53</v>
      </c>
      <c r="D23" s="27" t="s">
        <v>57</v>
      </c>
      <c r="G23" s="97"/>
      <c r="H23" s="98" t="s">
        <v>51</v>
      </c>
      <c r="I23" s="106">
        <v>5</v>
      </c>
      <c r="J23" s="97" t="s">
        <v>171</v>
      </c>
      <c r="K23" s="104">
        <v>1</v>
      </c>
      <c r="L23" s="105">
        <v>1</v>
      </c>
      <c r="M23" s="105"/>
      <c r="N23" s="106">
        <v>2</v>
      </c>
    </row>
    <row r="24" spans="1:14" x14ac:dyDescent="0.25">
      <c r="A24" s="63">
        <v>22</v>
      </c>
      <c r="B24" s="35" t="s">
        <v>140</v>
      </c>
      <c r="C24" s="28" t="s">
        <v>63</v>
      </c>
      <c r="D24" s="28" t="s">
        <v>82</v>
      </c>
      <c r="G24" s="97"/>
      <c r="H24" s="98" t="s">
        <v>63</v>
      </c>
      <c r="I24" s="106">
        <v>3</v>
      </c>
      <c r="J24" s="97" t="s">
        <v>100</v>
      </c>
      <c r="K24" s="104">
        <v>1</v>
      </c>
      <c r="L24" s="105"/>
      <c r="M24" s="105"/>
      <c r="N24" s="106">
        <v>1</v>
      </c>
    </row>
    <row r="25" spans="1:14" x14ac:dyDescent="0.25">
      <c r="A25" s="63">
        <v>23</v>
      </c>
      <c r="B25" s="35" t="s">
        <v>149</v>
      </c>
      <c r="C25" s="28" t="s">
        <v>63</v>
      </c>
      <c r="D25" s="28" t="s">
        <v>146</v>
      </c>
      <c r="G25" s="97" t="s">
        <v>97</v>
      </c>
      <c r="H25" s="98"/>
      <c r="I25" s="106">
        <v>1</v>
      </c>
      <c r="J25" s="97" t="s">
        <v>187</v>
      </c>
      <c r="K25" s="104"/>
      <c r="L25" s="105">
        <v>2</v>
      </c>
      <c r="M25" s="105"/>
      <c r="N25" s="106">
        <v>2</v>
      </c>
    </row>
    <row r="26" spans="1:14" x14ac:dyDescent="0.25">
      <c r="A26" s="63">
        <v>24</v>
      </c>
      <c r="B26" s="35" t="s">
        <v>150</v>
      </c>
      <c r="C26" s="29" t="s">
        <v>63</v>
      </c>
      <c r="D26" s="28" t="s">
        <v>57</v>
      </c>
      <c r="G26" s="97"/>
      <c r="H26" s="98" t="s">
        <v>51</v>
      </c>
      <c r="I26" s="106">
        <v>1</v>
      </c>
      <c r="J26" s="97" t="s">
        <v>203</v>
      </c>
      <c r="K26" s="104">
        <v>1</v>
      </c>
      <c r="L26" s="105">
        <v>1</v>
      </c>
      <c r="M26" s="105"/>
      <c r="N26" s="106">
        <v>2</v>
      </c>
    </row>
    <row r="27" spans="1:14" x14ac:dyDescent="0.25">
      <c r="A27" s="63">
        <v>25</v>
      </c>
      <c r="B27" s="35" t="s">
        <v>153</v>
      </c>
      <c r="C27" s="29" t="s">
        <v>63</v>
      </c>
      <c r="D27" s="28" t="s">
        <v>154</v>
      </c>
      <c r="G27" s="97" t="s">
        <v>106</v>
      </c>
      <c r="H27" s="98"/>
      <c r="I27" s="106">
        <v>1</v>
      </c>
      <c r="J27" s="97" t="s">
        <v>219</v>
      </c>
      <c r="K27" s="104"/>
      <c r="L27" s="105">
        <v>8</v>
      </c>
      <c r="M27" s="105">
        <v>1</v>
      </c>
      <c r="N27" s="106">
        <v>9</v>
      </c>
    </row>
    <row r="28" spans="1:14" x14ac:dyDescent="0.25">
      <c r="A28" s="63">
        <v>26</v>
      </c>
      <c r="B28" s="35" t="s">
        <v>155</v>
      </c>
      <c r="C28" s="28" t="s">
        <v>63</v>
      </c>
      <c r="D28" s="28" t="s">
        <v>161</v>
      </c>
      <c r="G28" s="97"/>
      <c r="H28" s="98" t="s">
        <v>51</v>
      </c>
      <c r="I28" s="106">
        <v>1</v>
      </c>
      <c r="J28" s="97" t="s">
        <v>221</v>
      </c>
      <c r="K28" s="104">
        <v>1</v>
      </c>
      <c r="L28" s="105">
        <v>1</v>
      </c>
      <c r="M28" s="105">
        <v>3</v>
      </c>
      <c r="N28" s="106">
        <v>5</v>
      </c>
    </row>
    <row r="29" spans="1:14" x14ac:dyDescent="0.25">
      <c r="A29" s="63">
        <v>27</v>
      </c>
      <c r="B29" s="36" t="s">
        <v>164</v>
      </c>
      <c r="C29" s="28" t="s">
        <v>51</v>
      </c>
      <c r="D29" s="28" t="s">
        <v>91</v>
      </c>
      <c r="G29" s="97" t="s">
        <v>113</v>
      </c>
      <c r="H29" s="98"/>
      <c r="I29" s="106">
        <v>2</v>
      </c>
      <c r="J29" s="97" t="s">
        <v>230</v>
      </c>
      <c r="K29" s="104">
        <v>2</v>
      </c>
      <c r="L29" s="105"/>
      <c r="M29" s="105"/>
      <c r="N29" s="106">
        <v>2</v>
      </c>
    </row>
    <row r="30" spans="1:14" x14ac:dyDescent="0.25">
      <c r="A30" s="63">
        <v>28</v>
      </c>
      <c r="B30" s="35" t="s">
        <v>168</v>
      </c>
      <c r="C30" s="28" t="s">
        <v>63</v>
      </c>
      <c r="D30" s="28" t="s">
        <v>171</v>
      </c>
      <c r="G30" s="97"/>
      <c r="H30" s="98" t="s">
        <v>51</v>
      </c>
      <c r="I30" s="106">
        <v>2</v>
      </c>
      <c r="J30" s="97" t="s">
        <v>251</v>
      </c>
      <c r="K30" s="104">
        <v>1</v>
      </c>
      <c r="L30" s="105">
        <v>1</v>
      </c>
      <c r="M30" s="105"/>
      <c r="N30" s="106">
        <v>2</v>
      </c>
    </row>
    <row r="31" spans="1:14" x14ac:dyDescent="0.25">
      <c r="A31" s="63">
        <v>29</v>
      </c>
      <c r="B31" s="35" t="s">
        <v>174</v>
      </c>
      <c r="C31" s="28" t="s">
        <v>51</v>
      </c>
      <c r="D31" s="28" t="s">
        <v>171</v>
      </c>
      <c r="G31" s="97" t="s">
        <v>118</v>
      </c>
      <c r="H31" s="98"/>
      <c r="I31" s="106">
        <v>1</v>
      </c>
      <c r="J31" s="97" t="s">
        <v>258</v>
      </c>
      <c r="K31" s="104">
        <v>1</v>
      </c>
      <c r="L31" s="105">
        <v>8</v>
      </c>
      <c r="M31" s="105"/>
      <c r="N31" s="106">
        <v>9</v>
      </c>
    </row>
    <row r="32" spans="1:14" x14ac:dyDescent="0.25">
      <c r="A32" s="63">
        <v>30</v>
      </c>
      <c r="B32" s="35" t="s">
        <v>175</v>
      </c>
      <c r="C32" s="29" t="s">
        <v>51</v>
      </c>
      <c r="D32" s="29" t="s">
        <v>57</v>
      </c>
      <c r="G32" s="97"/>
      <c r="H32" s="98" t="s">
        <v>51</v>
      </c>
      <c r="I32" s="106">
        <v>1</v>
      </c>
      <c r="J32" s="97" t="s">
        <v>274</v>
      </c>
      <c r="K32" s="104">
        <v>2</v>
      </c>
      <c r="L32" s="105">
        <v>7</v>
      </c>
      <c r="M32" s="105"/>
      <c r="N32" s="106">
        <v>9</v>
      </c>
    </row>
    <row r="33" spans="1:14" x14ac:dyDescent="0.25">
      <c r="A33" s="63">
        <v>31</v>
      </c>
      <c r="B33" s="35" t="s">
        <v>178</v>
      </c>
      <c r="C33" s="28" t="s">
        <v>51</v>
      </c>
      <c r="D33" s="28" t="s">
        <v>100</v>
      </c>
      <c r="G33" s="97" t="s">
        <v>124</v>
      </c>
      <c r="H33" s="98"/>
      <c r="I33" s="106">
        <v>1</v>
      </c>
      <c r="J33" s="97" t="s">
        <v>298</v>
      </c>
      <c r="K33" s="104"/>
      <c r="L33" s="105">
        <v>1</v>
      </c>
      <c r="M33" s="105"/>
      <c r="N33" s="106">
        <v>1</v>
      </c>
    </row>
    <row r="34" spans="1:14" x14ac:dyDescent="0.25">
      <c r="A34" s="63">
        <v>32</v>
      </c>
      <c r="B34" s="35" t="s">
        <v>184</v>
      </c>
      <c r="C34" s="28" t="s">
        <v>63</v>
      </c>
      <c r="D34" s="28" t="s">
        <v>82</v>
      </c>
      <c r="G34" s="97"/>
      <c r="H34" s="98" t="s">
        <v>51</v>
      </c>
      <c r="I34" s="106">
        <v>1</v>
      </c>
      <c r="J34" s="97" t="s">
        <v>306</v>
      </c>
      <c r="K34" s="104"/>
      <c r="L34" s="105"/>
      <c r="M34" s="105">
        <v>3</v>
      </c>
      <c r="N34" s="106">
        <v>3</v>
      </c>
    </row>
    <row r="35" spans="1:14" x14ac:dyDescent="0.25">
      <c r="A35" s="63">
        <v>33</v>
      </c>
      <c r="B35" s="35" t="s">
        <v>186</v>
      </c>
      <c r="C35" s="28" t="s">
        <v>63</v>
      </c>
      <c r="D35" s="28" t="s">
        <v>187</v>
      </c>
      <c r="G35" s="97" t="s">
        <v>127</v>
      </c>
      <c r="H35" s="98"/>
      <c r="I35" s="106">
        <v>14</v>
      </c>
      <c r="J35" s="97" t="s">
        <v>312</v>
      </c>
      <c r="K35" s="104"/>
      <c r="L35" s="105">
        <v>11</v>
      </c>
      <c r="M35" s="105"/>
      <c r="N35" s="106">
        <v>11</v>
      </c>
    </row>
    <row r="36" spans="1:14" x14ac:dyDescent="0.25">
      <c r="A36" s="63">
        <v>34</v>
      </c>
      <c r="B36" s="35" t="s">
        <v>188</v>
      </c>
      <c r="C36" s="28" t="s">
        <v>63</v>
      </c>
      <c r="D36" s="28" t="s">
        <v>187</v>
      </c>
      <c r="G36" s="97"/>
      <c r="H36" s="98" t="s">
        <v>53</v>
      </c>
      <c r="I36" s="106">
        <v>2</v>
      </c>
      <c r="J36" s="97" t="s">
        <v>321</v>
      </c>
      <c r="K36" s="104"/>
      <c r="L36" s="105"/>
      <c r="M36" s="105">
        <v>1</v>
      </c>
      <c r="N36" s="106">
        <v>1</v>
      </c>
    </row>
    <row r="37" spans="1:14" x14ac:dyDescent="0.25">
      <c r="A37" s="63">
        <v>35</v>
      </c>
      <c r="B37" s="35" t="s">
        <v>197</v>
      </c>
      <c r="C37" s="28" t="s">
        <v>63</v>
      </c>
      <c r="D37" s="28" t="s">
        <v>59</v>
      </c>
      <c r="G37" s="97"/>
      <c r="H37" s="98" t="s">
        <v>63</v>
      </c>
      <c r="I37" s="106">
        <v>12</v>
      </c>
      <c r="J37" s="97" t="s">
        <v>324</v>
      </c>
      <c r="K37" s="104"/>
      <c r="L37" s="105">
        <v>1</v>
      </c>
      <c r="M37" s="105"/>
      <c r="N37" s="106">
        <v>1</v>
      </c>
    </row>
    <row r="38" spans="1:14" x14ac:dyDescent="0.25">
      <c r="A38" s="63">
        <v>36</v>
      </c>
      <c r="B38" s="35" t="s">
        <v>200</v>
      </c>
      <c r="C38" s="28" t="s">
        <v>63</v>
      </c>
      <c r="D38" s="28" t="s">
        <v>59</v>
      </c>
      <c r="G38" s="97" t="s">
        <v>131</v>
      </c>
      <c r="H38" s="98"/>
      <c r="I38" s="106">
        <v>1</v>
      </c>
      <c r="J38" s="97" t="s">
        <v>341</v>
      </c>
      <c r="K38" s="104">
        <v>1</v>
      </c>
      <c r="L38" s="105">
        <v>1</v>
      </c>
      <c r="M38" s="105"/>
      <c r="N38" s="106">
        <v>2</v>
      </c>
    </row>
    <row r="39" spans="1:14" x14ac:dyDescent="0.25">
      <c r="A39" s="63">
        <v>37</v>
      </c>
      <c r="B39" s="35" t="s">
        <v>201</v>
      </c>
      <c r="C39" s="28" t="s">
        <v>63</v>
      </c>
      <c r="D39" s="28" t="s">
        <v>59</v>
      </c>
      <c r="G39" s="97"/>
      <c r="H39" s="98" t="s">
        <v>63</v>
      </c>
      <c r="I39" s="106">
        <v>1</v>
      </c>
      <c r="J39" s="97" t="s">
        <v>359</v>
      </c>
      <c r="K39" s="104">
        <v>1</v>
      </c>
      <c r="L39" s="105"/>
      <c r="M39" s="105"/>
      <c r="N39" s="106">
        <v>1</v>
      </c>
    </row>
    <row r="40" spans="1:14" x14ac:dyDescent="0.25">
      <c r="A40" s="63">
        <v>38</v>
      </c>
      <c r="B40" s="35" t="s">
        <v>202</v>
      </c>
      <c r="C40" s="28" t="s">
        <v>63</v>
      </c>
      <c r="D40" s="28" t="s">
        <v>59</v>
      </c>
      <c r="G40" s="97" t="s">
        <v>133</v>
      </c>
      <c r="H40" s="98"/>
      <c r="I40" s="106">
        <v>2</v>
      </c>
      <c r="J40" s="97" t="s">
        <v>366</v>
      </c>
      <c r="K40" s="104">
        <v>2</v>
      </c>
      <c r="L40" s="105"/>
      <c r="M40" s="105"/>
      <c r="N40" s="106">
        <v>2</v>
      </c>
    </row>
    <row r="41" spans="1:14" x14ac:dyDescent="0.25">
      <c r="A41" s="63">
        <v>39</v>
      </c>
      <c r="B41" s="35" t="s">
        <v>204</v>
      </c>
      <c r="C41" s="28" t="s">
        <v>51</v>
      </c>
      <c r="D41" s="28" t="s">
        <v>203</v>
      </c>
      <c r="G41" s="97"/>
      <c r="H41" s="98" t="s">
        <v>51</v>
      </c>
      <c r="I41" s="106">
        <v>1</v>
      </c>
      <c r="J41" s="97" t="s">
        <v>370</v>
      </c>
      <c r="K41" s="104"/>
      <c r="L41" s="105">
        <v>3</v>
      </c>
      <c r="M41" s="105"/>
      <c r="N41" s="106">
        <v>3</v>
      </c>
    </row>
    <row r="42" spans="1:14" x14ac:dyDescent="0.25">
      <c r="A42" s="63">
        <v>40</v>
      </c>
      <c r="B42" s="35" t="s">
        <v>207</v>
      </c>
      <c r="C42" s="28" t="s">
        <v>63</v>
      </c>
      <c r="D42" s="28" t="s">
        <v>127</v>
      </c>
      <c r="G42" s="97"/>
      <c r="H42" s="98" t="s">
        <v>63</v>
      </c>
      <c r="I42" s="106">
        <v>1</v>
      </c>
      <c r="J42" s="97" t="s">
        <v>375</v>
      </c>
      <c r="K42" s="104">
        <v>2</v>
      </c>
      <c r="L42" s="105">
        <v>2</v>
      </c>
      <c r="M42" s="105">
        <v>1</v>
      </c>
      <c r="N42" s="106">
        <v>5</v>
      </c>
    </row>
    <row r="43" spans="1:14" x14ac:dyDescent="0.25">
      <c r="A43" s="63">
        <v>41</v>
      </c>
      <c r="B43" s="35" t="s">
        <v>209</v>
      </c>
      <c r="C43" s="28" t="s">
        <v>63</v>
      </c>
      <c r="D43" s="28" t="s">
        <v>127</v>
      </c>
      <c r="G43" s="97" t="s">
        <v>146</v>
      </c>
      <c r="H43" s="98"/>
      <c r="I43" s="106">
        <v>1</v>
      </c>
      <c r="J43" s="97" t="s">
        <v>391</v>
      </c>
      <c r="K43" s="104"/>
      <c r="L43" s="105"/>
      <c r="M43" s="105">
        <v>1</v>
      </c>
      <c r="N43" s="106">
        <v>1</v>
      </c>
    </row>
    <row r="44" spans="1:14" x14ac:dyDescent="0.25">
      <c r="A44" s="63">
        <v>42</v>
      </c>
      <c r="B44" s="35" t="s">
        <v>210</v>
      </c>
      <c r="C44" s="28" t="s">
        <v>63</v>
      </c>
      <c r="D44" s="28" t="s">
        <v>82</v>
      </c>
      <c r="G44" s="97"/>
      <c r="H44" s="98" t="s">
        <v>63</v>
      </c>
      <c r="I44" s="106">
        <v>1</v>
      </c>
      <c r="J44" s="97" t="s">
        <v>405</v>
      </c>
      <c r="K44" s="104">
        <v>1</v>
      </c>
      <c r="L44" s="105">
        <v>2</v>
      </c>
      <c r="M44" s="105"/>
      <c r="N44" s="106">
        <v>3</v>
      </c>
    </row>
    <row r="45" spans="1:14" x14ac:dyDescent="0.25">
      <c r="A45" s="63">
        <v>43</v>
      </c>
      <c r="B45" s="35" t="s">
        <v>212</v>
      </c>
      <c r="C45" s="28" t="s">
        <v>51</v>
      </c>
      <c r="D45" s="28" t="s">
        <v>66</v>
      </c>
      <c r="G45" s="97" t="s">
        <v>154</v>
      </c>
      <c r="H45" s="98"/>
      <c r="I45" s="106">
        <v>3</v>
      </c>
      <c r="J45" s="97" t="s">
        <v>413</v>
      </c>
      <c r="K45" s="104"/>
      <c r="L45" s="105">
        <v>1</v>
      </c>
      <c r="M45" s="105"/>
      <c r="N45" s="106">
        <v>1</v>
      </c>
    </row>
    <row r="46" spans="1:14" x14ac:dyDescent="0.25">
      <c r="A46" s="63">
        <v>44</v>
      </c>
      <c r="B46" s="35" t="s">
        <v>215</v>
      </c>
      <c r="C46" s="28" t="s">
        <v>63</v>
      </c>
      <c r="D46" s="28" t="s">
        <v>66</v>
      </c>
      <c r="G46" s="97"/>
      <c r="H46" s="98" t="s">
        <v>51</v>
      </c>
      <c r="I46" s="106">
        <v>2</v>
      </c>
      <c r="J46" s="97" t="s">
        <v>429</v>
      </c>
      <c r="K46" s="104"/>
      <c r="L46" s="105">
        <v>2</v>
      </c>
      <c r="M46" s="105"/>
      <c r="N46" s="106">
        <v>2</v>
      </c>
    </row>
    <row r="47" spans="1:14" x14ac:dyDescent="0.25">
      <c r="A47" s="63">
        <v>45</v>
      </c>
      <c r="B47" s="35" t="s">
        <v>218</v>
      </c>
      <c r="C47" s="28" t="s">
        <v>63</v>
      </c>
      <c r="D47" s="28" t="s">
        <v>219</v>
      </c>
      <c r="G47" s="97"/>
      <c r="H47" s="98" t="s">
        <v>63</v>
      </c>
      <c r="I47" s="106">
        <v>1</v>
      </c>
      <c r="J47" s="97" t="s">
        <v>447</v>
      </c>
      <c r="K47" s="104"/>
      <c r="L47" s="105">
        <v>1</v>
      </c>
      <c r="M47" s="105"/>
      <c r="N47" s="106">
        <v>1</v>
      </c>
    </row>
    <row r="48" spans="1:14" x14ac:dyDescent="0.25">
      <c r="A48" s="63">
        <v>46</v>
      </c>
      <c r="B48" s="35" t="s">
        <v>220</v>
      </c>
      <c r="C48" s="28" t="s">
        <v>53</v>
      </c>
      <c r="D48" s="28" t="s">
        <v>221</v>
      </c>
      <c r="G48" s="97" t="s">
        <v>161</v>
      </c>
      <c r="H48" s="98"/>
      <c r="I48" s="106">
        <v>11</v>
      </c>
      <c r="J48" s="97" t="s">
        <v>457</v>
      </c>
      <c r="K48" s="104"/>
      <c r="L48" s="105">
        <v>1</v>
      </c>
      <c r="M48" s="105"/>
      <c r="N48" s="106">
        <v>1</v>
      </c>
    </row>
    <row r="49" spans="1:14" x14ac:dyDescent="0.25">
      <c r="A49" s="63">
        <v>47</v>
      </c>
      <c r="B49" s="35" t="s">
        <v>222</v>
      </c>
      <c r="C49" s="28" t="s">
        <v>53</v>
      </c>
      <c r="D49" s="28" t="s">
        <v>221</v>
      </c>
      <c r="G49" s="97"/>
      <c r="H49" s="98" t="s">
        <v>53</v>
      </c>
      <c r="I49" s="106">
        <v>3</v>
      </c>
      <c r="J49" s="97" t="s">
        <v>163</v>
      </c>
      <c r="K49" s="104"/>
      <c r="L49" s="105"/>
      <c r="M49" s="105">
        <v>1</v>
      </c>
      <c r="N49" s="106">
        <v>1</v>
      </c>
    </row>
    <row r="50" spans="1:14" x14ac:dyDescent="0.25">
      <c r="A50" s="63">
        <v>48</v>
      </c>
      <c r="B50" s="35" t="s">
        <v>223</v>
      </c>
      <c r="C50" s="28" t="s">
        <v>53</v>
      </c>
      <c r="D50" s="28" t="s">
        <v>221</v>
      </c>
      <c r="G50" s="97"/>
      <c r="H50" s="98" t="s">
        <v>63</v>
      </c>
      <c r="I50" s="106">
        <v>8</v>
      </c>
      <c r="J50" s="97" t="s">
        <v>472</v>
      </c>
      <c r="K50" s="104"/>
      <c r="L50" s="105"/>
      <c r="M50" s="105">
        <v>1</v>
      </c>
      <c r="N50" s="106">
        <v>1</v>
      </c>
    </row>
    <row r="51" spans="1:14" x14ac:dyDescent="0.25">
      <c r="A51" s="63">
        <v>49</v>
      </c>
      <c r="B51" s="35" t="s">
        <v>227</v>
      </c>
      <c r="C51" s="28" t="s">
        <v>51</v>
      </c>
      <c r="D51" s="28" t="s">
        <v>221</v>
      </c>
      <c r="G51" s="97" t="s">
        <v>171</v>
      </c>
      <c r="H51" s="98"/>
      <c r="I51" s="106">
        <v>2</v>
      </c>
      <c r="J51" s="97" t="s">
        <v>479</v>
      </c>
      <c r="K51" s="104"/>
      <c r="L51" s="105"/>
      <c r="M51" s="105">
        <v>1</v>
      </c>
      <c r="N51" s="106">
        <v>1</v>
      </c>
    </row>
    <row r="52" spans="1:14" x14ac:dyDescent="0.25">
      <c r="A52" s="63">
        <v>50</v>
      </c>
      <c r="B52" s="35" t="s">
        <v>229</v>
      </c>
      <c r="C52" s="28" t="s">
        <v>51</v>
      </c>
      <c r="D52" s="28" t="s">
        <v>230</v>
      </c>
      <c r="G52" s="97"/>
      <c r="H52" s="98" t="s">
        <v>51</v>
      </c>
      <c r="I52" s="106">
        <v>1</v>
      </c>
      <c r="J52" s="107" t="s">
        <v>837</v>
      </c>
      <c r="K52" s="108">
        <v>48</v>
      </c>
      <c r="L52" s="109">
        <v>101</v>
      </c>
      <c r="M52" s="109">
        <v>23</v>
      </c>
      <c r="N52" s="110">
        <v>172</v>
      </c>
    </row>
    <row r="53" spans="1:14" x14ac:dyDescent="0.25">
      <c r="A53" s="63">
        <v>51</v>
      </c>
      <c r="B53" s="35" t="s">
        <v>231</v>
      </c>
      <c r="C53" s="28" t="s">
        <v>63</v>
      </c>
      <c r="D53" s="28" t="s">
        <v>66</v>
      </c>
      <c r="G53" s="97"/>
      <c r="H53" s="98" t="s">
        <v>63</v>
      </c>
      <c r="I53" s="106">
        <v>1</v>
      </c>
    </row>
    <row r="54" spans="1:14" x14ac:dyDescent="0.25">
      <c r="A54" s="63">
        <v>52</v>
      </c>
      <c r="B54" s="35" t="s">
        <v>236</v>
      </c>
      <c r="C54" s="28" t="s">
        <v>63</v>
      </c>
      <c r="D54" s="28" t="s">
        <v>127</v>
      </c>
      <c r="G54" s="97" t="s">
        <v>100</v>
      </c>
      <c r="H54" s="98"/>
      <c r="I54" s="106">
        <v>1</v>
      </c>
    </row>
    <row r="55" spans="1:14" x14ac:dyDescent="0.25">
      <c r="A55" s="63">
        <v>53</v>
      </c>
      <c r="B55" s="35" t="s">
        <v>237</v>
      </c>
      <c r="C55" s="28" t="s">
        <v>63</v>
      </c>
      <c r="D55" s="28" t="s">
        <v>127</v>
      </c>
      <c r="G55" s="97"/>
      <c r="H55" s="98" t="s">
        <v>51</v>
      </c>
      <c r="I55" s="106">
        <v>1</v>
      </c>
    </row>
    <row r="56" spans="1:14" x14ac:dyDescent="0.25">
      <c r="A56" s="63">
        <v>54</v>
      </c>
      <c r="B56" s="35" t="s">
        <v>240</v>
      </c>
      <c r="C56" s="28" t="s">
        <v>63</v>
      </c>
      <c r="D56" s="28" t="s">
        <v>127</v>
      </c>
      <c r="G56" s="97" t="s">
        <v>187</v>
      </c>
      <c r="H56" s="98"/>
      <c r="I56" s="106">
        <v>2</v>
      </c>
    </row>
    <row r="57" spans="1:14" x14ac:dyDescent="0.25">
      <c r="A57" s="63">
        <v>55</v>
      </c>
      <c r="B57" s="35" t="s">
        <v>241</v>
      </c>
      <c r="C57" s="28" t="s">
        <v>63</v>
      </c>
      <c r="D57" s="28" t="s">
        <v>127</v>
      </c>
      <c r="G57" s="97"/>
      <c r="H57" s="98" t="s">
        <v>63</v>
      </c>
      <c r="I57" s="106">
        <v>2</v>
      </c>
    </row>
    <row r="58" spans="1:14" x14ac:dyDescent="0.25">
      <c r="A58" s="63">
        <v>56</v>
      </c>
      <c r="B58" s="35" t="s">
        <v>242</v>
      </c>
      <c r="C58" s="28" t="s">
        <v>63</v>
      </c>
      <c r="D58" s="28" t="s">
        <v>127</v>
      </c>
      <c r="G58" s="97" t="s">
        <v>203</v>
      </c>
      <c r="H58" s="98"/>
      <c r="I58" s="106">
        <v>2</v>
      </c>
    </row>
    <row r="59" spans="1:14" x14ac:dyDescent="0.25">
      <c r="A59" s="63">
        <v>57</v>
      </c>
      <c r="B59" s="35" t="s">
        <v>243</v>
      </c>
      <c r="C59" s="28" t="s">
        <v>63</v>
      </c>
      <c r="D59" s="28" t="s">
        <v>127</v>
      </c>
      <c r="G59" s="97"/>
      <c r="H59" s="98" t="s">
        <v>51</v>
      </c>
      <c r="I59" s="106">
        <v>1</v>
      </c>
    </row>
    <row r="60" spans="1:14" x14ac:dyDescent="0.25">
      <c r="A60" s="63">
        <v>58</v>
      </c>
      <c r="B60" s="35" t="s">
        <v>243</v>
      </c>
      <c r="C60" s="28" t="s">
        <v>63</v>
      </c>
      <c r="D60" s="28" t="s">
        <v>127</v>
      </c>
      <c r="G60" s="97"/>
      <c r="H60" s="98" t="s">
        <v>63</v>
      </c>
      <c r="I60" s="106">
        <v>1</v>
      </c>
    </row>
    <row r="61" spans="1:14" x14ac:dyDescent="0.25">
      <c r="A61" s="63">
        <v>59</v>
      </c>
      <c r="B61" s="35" t="s">
        <v>244</v>
      </c>
      <c r="C61" s="28" t="s">
        <v>63</v>
      </c>
      <c r="D61" s="28" t="s">
        <v>127</v>
      </c>
      <c r="G61" s="97" t="s">
        <v>219</v>
      </c>
      <c r="H61" s="98"/>
      <c r="I61" s="106">
        <v>9</v>
      </c>
    </row>
    <row r="62" spans="1:14" x14ac:dyDescent="0.25">
      <c r="A62" s="63">
        <v>60</v>
      </c>
      <c r="B62" s="35" t="s">
        <v>247</v>
      </c>
      <c r="C62" s="28" t="s">
        <v>51</v>
      </c>
      <c r="D62" s="28" t="s">
        <v>82</v>
      </c>
      <c r="G62" s="97"/>
      <c r="H62" s="98" t="s">
        <v>53</v>
      </c>
      <c r="I62" s="106">
        <v>1</v>
      </c>
    </row>
    <row r="63" spans="1:14" x14ac:dyDescent="0.25">
      <c r="A63" s="63">
        <v>61</v>
      </c>
      <c r="B63" s="35" t="s">
        <v>249</v>
      </c>
      <c r="C63" s="28" t="s">
        <v>51</v>
      </c>
      <c r="D63" s="28" t="s">
        <v>251</v>
      </c>
      <c r="G63" s="97"/>
      <c r="H63" s="98" t="s">
        <v>63</v>
      </c>
      <c r="I63" s="106">
        <v>8</v>
      </c>
    </row>
    <row r="64" spans="1:14" x14ac:dyDescent="0.25">
      <c r="A64" s="63">
        <v>62</v>
      </c>
      <c r="B64" s="35" t="s">
        <v>252</v>
      </c>
      <c r="C64" s="28" t="s">
        <v>63</v>
      </c>
      <c r="D64" s="28" t="s">
        <v>251</v>
      </c>
      <c r="G64" s="97" t="s">
        <v>221</v>
      </c>
      <c r="H64" s="98"/>
      <c r="I64" s="106">
        <v>5</v>
      </c>
    </row>
    <row r="65" spans="1:9" x14ac:dyDescent="0.25">
      <c r="A65" s="63">
        <v>63</v>
      </c>
      <c r="B65" s="35" t="s">
        <v>254</v>
      </c>
      <c r="C65" s="28" t="s">
        <v>51</v>
      </c>
      <c r="D65" s="28" t="s">
        <v>154</v>
      </c>
      <c r="G65" s="97"/>
      <c r="H65" s="98" t="s">
        <v>53</v>
      </c>
      <c r="I65" s="106">
        <v>3</v>
      </c>
    </row>
    <row r="66" spans="1:9" x14ac:dyDescent="0.25">
      <c r="A66" s="63">
        <v>64</v>
      </c>
      <c r="B66" s="35" t="s">
        <v>255</v>
      </c>
      <c r="C66" s="28" t="s">
        <v>63</v>
      </c>
      <c r="D66" s="28" t="s">
        <v>258</v>
      </c>
      <c r="G66" s="97"/>
      <c r="H66" s="98" t="s">
        <v>51</v>
      </c>
      <c r="I66" s="106">
        <v>1</v>
      </c>
    </row>
    <row r="67" spans="1:9" x14ac:dyDescent="0.25">
      <c r="A67" s="63">
        <v>65</v>
      </c>
      <c r="B67" s="35" t="s">
        <v>262</v>
      </c>
      <c r="C67" s="28" t="s">
        <v>63</v>
      </c>
      <c r="D67" s="28" t="s">
        <v>258</v>
      </c>
      <c r="G67" s="97"/>
      <c r="H67" s="98" t="s">
        <v>63</v>
      </c>
      <c r="I67" s="106">
        <v>1</v>
      </c>
    </row>
    <row r="68" spans="1:9" x14ac:dyDescent="0.25">
      <c r="A68" s="63">
        <v>66</v>
      </c>
      <c r="B68" s="35" t="s">
        <v>263</v>
      </c>
      <c r="C68" s="28" t="s">
        <v>63</v>
      </c>
      <c r="D68" s="28" t="s">
        <v>258</v>
      </c>
      <c r="G68" s="97" t="s">
        <v>230</v>
      </c>
      <c r="H68" s="98"/>
      <c r="I68" s="106">
        <v>2</v>
      </c>
    </row>
    <row r="69" spans="1:9" x14ac:dyDescent="0.25">
      <c r="A69" s="63">
        <v>67</v>
      </c>
      <c r="B69" s="35" t="s">
        <v>264</v>
      </c>
      <c r="C69" s="28" t="s">
        <v>63</v>
      </c>
      <c r="D69" s="28" t="s">
        <v>258</v>
      </c>
      <c r="G69" s="97"/>
      <c r="H69" s="98" t="s">
        <v>51</v>
      </c>
      <c r="I69" s="106">
        <v>2</v>
      </c>
    </row>
    <row r="70" spans="1:9" x14ac:dyDescent="0.25">
      <c r="A70" s="63">
        <v>68</v>
      </c>
      <c r="B70" s="35" t="s">
        <v>266</v>
      </c>
      <c r="C70" s="28" t="s">
        <v>63</v>
      </c>
      <c r="D70" s="28" t="s">
        <v>258</v>
      </c>
      <c r="G70" s="97" t="s">
        <v>251</v>
      </c>
      <c r="H70" s="98"/>
      <c r="I70" s="106">
        <v>2</v>
      </c>
    </row>
    <row r="71" spans="1:9" x14ac:dyDescent="0.25">
      <c r="A71" s="63">
        <v>69</v>
      </c>
      <c r="B71" s="35" t="s">
        <v>269</v>
      </c>
      <c r="C71" s="28" t="s">
        <v>63</v>
      </c>
      <c r="D71" s="28" t="s">
        <v>258</v>
      </c>
      <c r="G71" s="97"/>
      <c r="H71" s="98" t="s">
        <v>51</v>
      </c>
      <c r="I71" s="106">
        <v>1</v>
      </c>
    </row>
    <row r="72" spans="1:9" x14ac:dyDescent="0.25">
      <c r="A72" s="63">
        <v>70</v>
      </c>
      <c r="B72" s="35" t="s">
        <v>272</v>
      </c>
      <c r="C72" s="28" t="s">
        <v>63</v>
      </c>
      <c r="D72" s="28" t="s">
        <v>274</v>
      </c>
      <c r="G72" s="97"/>
      <c r="H72" s="98" t="s">
        <v>63</v>
      </c>
      <c r="I72" s="106">
        <v>1</v>
      </c>
    </row>
    <row r="73" spans="1:9" x14ac:dyDescent="0.25">
      <c r="A73" s="63">
        <v>71</v>
      </c>
      <c r="B73" s="35" t="s">
        <v>276</v>
      </c>
      <c r="C73" s="28" t="s">
        <v>51</v>
      </c>
      <c r="D73" s="28" t="s">
        <v>91</v>
      </c>
      <c r="G73" s="97" t="s">
        <v>258</v>
      </c>
      <c r="H73" s="98"/>
      <c r="I73" s="106">
        <v>9</v>
      </c>
    </row>
    <row r="74" spans="1:9" x14ac:dyDescent="0.25">
      <c r="A74" s="63">
        <v>72</v>
      </c>
      <c r="B74" s="35" t="s">
        <v>279</v>
      </c>
      <c r="C74" s="28" t="s">
        <v>63</v>
      </c>
      <c r="D74" s="28" t="s">
        <v>274</v>
      </c>
      <c r="G74" s="97"/>
      <c r="H74" s="98" t="s">
        <v>51</v>
      </c>
      <c r="I74" s="106">
        <v>1</v>
      </c>
    </row>
    <row r="75" spans="1:9" x14ac:dyDescent="0.25">
      <c r="A75" s="63">
        <v>73</v>
      </c>
      <c r="B75" s="35" t="s">
        <v>280</v>
      </c>
      <c r="C75" s="28" t="s">
        <v>63</v>
      </c>
      <c r="D75" s="28" t="s">
        <v>274</v>
      </c>
      <c r="G75" s="97"/>
      <c r="H75" s="98" t="s">
        <v>63</v>
      </c>
      <c r="I75" s="106">
        <v>8</v>
      </c>
    </row>
    <row r="76" spans="1:9" x14ac:dyDescent="0.25">
      <c r="A76" s="63">
        <v>74</v>
      </c>
      <c r="B76" s="35" t="s">
        <v>281</v>
      </c>
      <c r="C76" s="28" t="s">
        <v>63</v>
      </c>
      <c r="D76" s="28" t="s">
        <v>274</v>
      </c>
      <c r="G76" s="97" t="s">
        <v>274</v>
      </c>
      <c r="H76" s="98"/>
      <c r="I76" s="106">
        <v>9</v>
      </c>
    </row>
    <row r="77" spans="1:9" x14ac:dyDescent="0.25">
      <c r="A77" s="63">
        <v>75</v>
      </c>
      <c r="B77" s="35" t="s">
        <v>282</v>
      </c>
      <c r="C77" s="28" t="s">
        <v>63</v>
      </c>
      <c r="D77" s="28" t="s">
        <v>274</v>
      </c>
      <c r="G77" s="97"/>
      <c r="H77" s="98" t="s">
        <v>51</v>
      </c>
      <c r="I77" s="106">
        <v>2</v>
      </c>
    </row>
    <row r="78" spans="1:9" x14ac:dyDescent="0.25">
      <c r="A78" s="63">
        <v>76</v>
      </c>
      <c r="B78" s="35" t="s">
        <v>285</v>
      </c>
      <c r="C78" s="28" t="s">
        <v>63</v>
      </c>
      <c r="D78" s="28" t="s">
        <v>274</v>
      </c>
      <c r="G78" s="97"/>
      <c r="H78" s="98" t="s">
        <v>63</v>
      </c>
      <c r="I78" s="106">
        <v>7</v>
      </c>
    </row>
    <row r="79" spans="1:9" x14ac:dyDescent="0.25">
      <c r="A79" s="63">
        <v>77</v>
      </c>
      <c r="B79" s="35" t="s">
        <v>289</v>
      </c>
      <c r="C79" s="28" t="s">
        <v>63</v>
      </c>
      <c r="D79" s="28" t="s">
        <v>274</v>
      </c>
      <c r="G79" s="97" t="s">
        <v>298</v>
      </c>
      <c r="H79" s="98"/>
      <c r="I79" s="106">
        <v>1</v>
      </c>
    </row>
    <row r="80" spans="1:9" x14ac:dyDescent="0.25">
      <c r="A80" s="63">
        <v>78</v>
      </c>
      <c r="B80" s="35" t="s">
        <v>290</v>
      </c>
      <c r="C80" s="28" t="s">
        <v>51</v>
      </c>
      <c r="D80" s="28" t="s">
        <v>274</v>
      </c>
      <c r="G80" s="97"/>
      <c r="H80" s="98" t="s">
        <v>63</v>
      </c>
      <c r="I80" s="106">
        <v>1</v>
      </c>
    </row>
    <row r="81" spans="1:9" x14ac:dyDescent="0.25">
      <c r="A81" s="63">
        <v>79</v>
      </c>
      <c r="B81" s="35" t="s">
        <v>291</v>
      </c>
      <c r="C81" s="28" t="s">
        <v>63</v>
      </c>
      <c r="D81" s="28" t="s">
        <v>82</v>
      </c>
      <c r="G81" s="97" t="s">
        <v>306</v>
      </c>
      <c r="H81" s="98"/>
      <c r="I81" s="106">
        <v>3</v>
      </c>
    </row>
    <row r="82" spans="1:9" x14ac:dyDescent="0.25">
      <c r="A82" s="63">
        <v>80</v>
      </c>
      <c r="B82" s="35" t="s">
        <v>293</v>
      </c>
      <c r="C82" s="28" t="s">
        <v>63</v>
      </c>
      <c r="D82" s="28" t="s">
        <v>82</v>
      </c>
      <c r="G82" s="97"/>
      <c r="H82" s="98" t="s">
        <v>53</v>
      </c>
      <c r="I82" s="106">
        <v>3</v>
      </c>
    </row>
    <row r="83" spans="1:9" x14ac:dyDescent="0.25">
      <c r="A83" s="63">
        <v>81</v>
      </c>
      <c r="B83" s="35" t="s">
        <v>295</v>
      </c>
      <c r="C83" s="28" t="s">
        <v>51</v>
      </c>
      <c r="D83" s="28" t="s">
        <v>82</v>
      </c>
      <c r="G83" s="97" t="s">
        <v>312</v>
      </c>
      <c r="H83" s="98"/>
      <c r="I83" s="106">
        <v>11</v>
      </c>
    </row>
    <row r="84" spans="1:9" x14ac:dyDescent="0.25">
      <c r="A84" s="63">
        <v>82</v>
      </c>
      <c r="B84" s="35" t="s">
        <v>297</v>
      </c>
      <c r="C84" s="28" t="s">
        <v>63</v>
      </c>
      <c r="D84" s="28" t="s">
        <v>298</v>
      </c>
      <c r="G84" s="97"/>
      <c r="H84" s="98" t="s">
        <v>63</v>
      </c>
      <c r="I84" s="106">
        <v>11</v>
      </c>
    </row>
    <row r="85" spans="1:9" x14ac:dyDescent="0.25">
      <c r="A85" s="63">
        <v>83</v>
      </c>
      <c r="B85" s="35" t="s">
        <v>299</v>
      </c>
      <c r="C85" s="28" t="s">
        <v>53</v>
      </c>
      <c r="D85" s="28" t="s">
        <v>306</v>
      </c>
      <c r="G85" s="97" t="s">
        <v>321</v>
      </c>
      <c r="H85" s="98"/>
      <c r="I85" s="106">
        <v>1</v>
      </c>
    </row>
    <row r="86" spans="1:9" x14ac:dyDescent="0.25">
      <c r="A86" s="63">
        <v>84</v>
      </c>
      <c r="B86" s="35" t="s">
        <v>308</v>
      </c>
      <c r="C86" s="28" t="s">
        <v>53</v>
      </c>
      <c r="D86" s="28" t="s">
        <v>306</v>
      </c>
      <c r="G86" s="97"/>
      <c r="H86" s="98" t="s">
        <v>53</v>
      </c>
      <c r="I86" s="106">
        <v>1</v>
      </c>
    </row>
    <row r="87" spans="1:9" x14ac:dyDescent="0.25">
      <c r="A87" s="63">
        <v>85</v>
      </c>
      <c r="B87" s="35" t="s">
        <v>309</v>
      </c>
      <c r="C87" s="28" t="s">
        <v>53</v>
      </c>
      <c r="D87" s="28" t="s">
        <v>306</v>
      </c>
      <c r="G87" s="97" t="s">
        <v>324</v>
      </c>
      <c r="H87" s="98"/>
      <c r="I87" s="106">
        <v>1</v>
      </c>
    </row>
    <row r="88" spans="1:9" x14ac:dyDescent="0.25">
      <c r="A88" s="63">
        <v>86</v>
      </c>
      <c r="B88" s="35" t="s">
        <v>310</v>
      </c>
      <c r="C88" s="28" t="s">
        <v>63</v>
      </c>
      <c r="D88" s="28" t="s">
        <v>312</v>
      </c>
      <c r="G88" s="97"/>
      <c r="H88" s="98" t="s">
        <v>63</v>
      </c>
      <c r="I88" s="106">
        <v>1</v>
      </c>
    </row>
    <row r="89" spans="1:9" x14ac:dyDescent="0.25">
      <c r="A89" s="63">
        <v>87</v>
      </c>
      <c r="B89" s="35" t="s">
        <v>313</v>
      </c>
      <c r="C89" s="28" t="s">
        <v>63</v>
      </c>
      <c r="D89" s="28" t="s">
        <v>312</v>
      </c>
      <c r="G89" s="97" t="s">
        <v>341</v>
      </c>
      <c r="H89" s="98"/>
      <c r="I89" s="106">
        <v>2</v>
      </c>
    </row>
    <row r="90" spans="1:9" x14ac:dyDescent="0.25">
      <c r="A90" s="63">
        <v>88</v>
      </c>
      <c r="B90" s="35" t="s">
        <v>314</v>
      </c>
      <c r="C90" s="28" t="s">
        <v>63</v>
      </c>
      <c r="D90" s="28" t="s">
        <v>312</v>
      </c>
      <c r="G90" s="97"/>
      <c r="H90" s="98" t="s">
        <v>51</v>
      </c>
      <c r="I90" s="106">
        <v>1</v>
      </c>
    </row>
    <row r="91" spans="1:9" x14ac:dyDescent="0.25">
      <c r="A91" s="63">
        <v>89</v>
      </c>
      <c r="B91" s="35" t="s">
        <v>315</v>
      </c>
      <c r="C91" s="28" t="s">
        <v>63</v>
      </c>
      <c r="D91" s="28" t="s">
        <v>312</v>
      </c>
      <c r="G91" s="97"/>
      <c r="H91" s="98" t="s">
        <v>63</v>
      </c>
      <c r="I91" s="106">
        <v>1</v>
      </c>
    </row>
    <row r="92" spans="1:9" x14ac:dyDescent="0.25">
      <c r="A92" s="63">
        <v>90</v>
      </c>
      <c r="B92" s="35" t="s">
        <v>316</v>
      </c>
      <c r="C92" s="28" t="s">
        <v>63</v>
      </c>
      <c r="D92" s="28" t="s">
        <v>312</v>
      </c>
      <c r="G92" s="97" t="s">
        <v>359</v>
      </c>
      <c r="H92" s="98"/>
      <c r="I92" s="106">
        <v>1</v>
      </c>
    </row>
    <row r="93" spans="1:9" x14ac:dyDescent="0.25">
      <c r="A93" s="63">
        <v>91</v>
      </c>
      <c r="B93" s="35" t="s">
        <v>317</v>
      </c>
      <c r="C93" s="28" t="s">
        <v>63</v>
      </c>
      <c r="D93" s="28" t="s">
        <v>91</v>
      </c>
      <c r="G93" s="97"/>
      <c r="H93" s="98" t="s">
        <v>51</v>
      </c>
      <c r="I93" s="106">
        <v>1</v>
      </c>
    </row>
    <row r="94" spans="1:9" x14ac:dyDescent="0.25">
      <c r="A94" s="63">
        <v>92</v>
      </c>
      <c r="B94" s="35" t="s">
        <v>320</v>
      </c>
      <c r="C94" s="28" t="s">
        <v>53</v>
      </c>
      <c r="D94" s="28" t="s">
        <v>321</v>
      </c>
      <c r="G94" s="97" t="s">
        <v>366</v>
      </c>
      <c r="H94" s="98"/>
      <c r="I94" s="106">
        <v>2</v>
      </c>
    </row>
    <row r="95" spans="1:9" x14ac:dyDescent="0.25">
      <c r="A95" s="63">
        <v>93</v>
      </c>
      <c r="B95" s="35" t="s">
        <v>322</v>
      </c>
      <c r="C95" s="28" t="s">
        <v>51</v>
      </c>
      <c r="D95" s="28" t="s">
        <v>91</v>
      </c>
      <c r="G95" s="97"/>
      <c r="H95" s="98" t="s">
        <v>51</v>
      </c>
      <c r="I95" s="106">
        <v>2</v>
      </c>
    </row>
    <row r="96" spans="1:9" x14ac:dyDescent="0.25">
      <c r="A96" s="63">
        <v>94</v>
      </c>
      <c r="B96" s="35" t="s">
        <v>323</v>
      </c>
      <c r="C96" s="28" t="s">
        <v>63</v>
      </c>
      <c r="D96" s="28" t="s">
        <v>324</v>
      </c>
      <c r="G96" s="97" t="s">
        <v>370</v>
      </c>
      <c r="H96" s="98"/>
      <c r="I96" s="106">
        <v>3</v>
      </c>
    </row>
    <row r="97" spans="1:9" x14ac:dyDescent="0.25">
      <c r="A97" s="63">
        <v>95</v>
      </c>
      <c r="B97" s="35" t="s">
        <v>325</v>
      </c>
      <c r="C97" s="28" t="s">
        <v>53</v>
      </c>
      <c r="D97" s="28" t="s">
        <v>219</v>
      </c>
      <c r="G97" s="97"/>
      <c r="H97" s="98" t="s">
        <v>63</v>
      </c>
      <c r="I97" s="106">
        <v>3</v>
      </c>
    </row>
    <row r="98" spans="1:9" x14ac:dyDescent="0.25">
      <c r="A98" s="63">
        <v>96</v>
      </c>
      <c r="B98" s="35" t="s">
        <v>326</v>
      </c>
      <c r="C98" s="28" t="s">
        <v>63</v>
      </c>
      <c r="D98" s="28" t="s">
        <v>91</v>
      </c>
      <c r="G98" s="97" t="s">
        <v>375</v>
      </c>
      <c r="H98" s="98"/>
      <c r="I98" s="106">
        <v>5</v>
      </c>
    </row>
    <row r="99" spans="1:9" x14ac:dyDescent="0.25">
      <c r="A99" s="63">
        <v>97</v>
      </c>
      <c r="B99" s="35" t="s">
        <v>329</v>
      </c>
      <c r="C99" s="28" t="s">
        <v>51</v>
      </c>
      <c r="D99" s="28" t="s">
        <v>91</v>
      </c>
      <c r="G99" s="97"/>
      <c r="H99" s="98" t="s">
        <v>53</v>
      </c>
      <c r="I99" s="106">
        <v>1</v>
      </c>
    </row>
    <row r="100" spans="1:9" x14ac:dyDescent="0.25">
      <c r="A100" s="63">
        <v>98</v>
      </c>
      <c r="B100" s="35" t="s">
        <v>330</v>
      </c>
      <c r="C100" s="28" t="s">
        <v>63</v>
      </c>
      <c r="D100" s="28" t="s">
        <v>221</v>
      </c>
      <c r="G100" s="97"/>
      <c r="H100" s="98" t="s">
        <v>51</v>
      </c>
      <c r="I100" s="106">
        <v>2</v>
      </c>
    </row>
    <row r="101" spans="1:9" x14ac:dyDescent="0.25">
      <c r="A101" s="63">
        <v>99</v>
      </c>
      <c r="B101" s="35" t="s">
        <v>331</v>
      </c>
      <c r="C101" s="28" t="s">
        <v>63</v>
      </c>
      <c r="D101" s="28" t="s">
        <v>258</v>
      </c>
      <c r="G101" s="97"/>
      <c r="H101" s="98" t="s">
        <v>63</v>
      </c>
      <c r="I101" s="106">
        <v>2</v>
      </c>
    </row>
    <row r="102" spans="1:9" x14ac:dyDescent="0.25">
      <c r="A102" s="63">
        <v>100</v>
      </c>
      <c r="B102" s="35" t="s">
        <v>333</v>
      </c>
      <c r="C102" s="28" t="s">
        <v>51</v>
      </c>
      <c r="D102" s="28" t="s">
        <v>258</v>
      </c>
      <c r="G102" s="97" t="s">
        <v>391</v>
      </c>
      <c r="H102" s="98"/>
      <c r="I102" s="106">
        <v>1</v>
      </c>
    </row>
    <row r="103" spans="1:9" x14ac:dyDescent="0.25">
      <c r="A103" s="63">
        <v>101</v>
      </c>
      <c r="B103" s="35" t="s">
        <v>334</v>
      </c>
      <c r="C103" s="28" t="s">
        <v>51</v>
      </c>
      <c r="D103" s="28" t="s">
        <v>82</v>
      </c>
      <c r="G103" s="97"/>
      <c r="H103" s="98" t="s">
        <v>53</v>
      </c>
      <c r="I103" s="106">
        <v>1</v>
      </c>
    </row>
    <row r="104" spans="1:9" x14ac:dyDescent="0.25">
      <c r="A104" s="63">
        <v>102</v>
      </c>
      <c r="B104" s="35" t="s">
        <v>339</v>
      </c>
      <c r="C104" s="28" t="s">
        <v>63</v>
      </c>
      <c r="D104" s="28" t="s">
        <v>341</v>
      </c>
      <c r="G104" s="97" t="s">
        <v>405</v>
      </c>
      <c r="H104" s="98"/>
      <c r="I104" s="106">
        <v>3</v>
      </c>
    </row>
    <row r="105" spans="1:9" x14ac:dyDescent="0.25">
      <c r="A105" s="63">
        <v>103</v>
      </c>
      <c r="B105" s="35" t="s">
        <v>342</v>
      </c>
      <c r="C105" s="28" t="s">
        <v>51</v>
      </c>
      <c r="D105" s="28" t="s">
        <v>341</v>
      </c>
      <c r="G105" s="97"/>
      <c r="H105" s="98" t="s">
        <v>51</v>
      </c>
      <c r="I105" s="106">
        <v>1</v>
      </c>
    </row>
    <row r="106" spans="1:9" x14ac:dyDescent="0.25">
      <c r="A106" s="63">
        <v>104</v>
      </c>
      <c r="B106" s="35" t="s">
        <v>346</v>
      </c>
      <c r="C106" s="28" t="s">
        <v>63</v>
      </c>
      <c r="D106" s="28" t="s">
        <v>161</v>
      </c>
      <c r="G106" s="97"/>
      <c r="H106" s="98" t="s">
        <v>63</v>
      </c>
      <c r="I106" s="106">
        <v>2</v>
      </c>
    </row>
    <row r="107" spans="1:9" x14ac:dyDescent="0.25">
      <c r="A107" s="63">
        <v>105</v>
      </c>
      <c r="B107" s="35" t="s">
        <v>350</v>
      </c>
      <c r="C107" s="28" t="s">
        <v>51</v>
      </c>
      <c r="D107" s="28" t="s">
        <v>154</v>
      </c>
      <c r="G107" s="97" t="s">
        <v>413</v>
      </c>
      <c r="H107" s="98"/>
      <c r="I107" s="106">
        <v>1</v>
      </c>
    </row>
    <row r="108" spans="1:9" x14ac:dyDescent="0.25">
      <c r="A108" s="63">
        <v>106</v>
      </c>
      <c r="B108" s="35" t="s">
        <v>351</v>
      </c>
      <c r="C108" s="28" t="s">
        <v>53</v>
      </c>
      <c r="D108" s="28" t="s">
        <v>161</v>
      </c>
      <c r="G108" s="97"/>
      <c r="H108" s="98" t="s">
        <v>63</v>
      </c>
      <c r="I108" s="106">
        <v>1</v>
      </c>
    </row>
    <row r="109" spans="1:9" x14ac:dyDescent="0.25">
      <c r="A109" s="63">
        <v>107</v>
      </c>
      <c r="B109" s="35" t="s">
        <v>353</v>
      </c>
      <c r="C109" s="28" t="s">
        <v>53</v>
      </c>
      <c r="D109" s="28" t="s">
        <v>161</v>
      </c>
      <c r="G109" s="97" t="s">
        <v>429</v>
      </c>
      <c r="H109" s="98"/>
      <c r="I109" s="106">
        <v>2</v>
      </c>
    </row>
    <row r="110" spans="1:9" x14ac:dyDescent="0.25">
      <c r="A110" s="63">
        <v>108</v>
      </c>
      <c r="B110" s="64" t="s">
        <v>354</v>
      </c>
      <c r="C110" s="27" t="s">
        <v>53</v>
      </c>
      <c r="D110" s="27" t="s">
        <v>57</v>
      </c>
      <c r="G110" s="97"/>
      <c r="H110" s="98" t="s">
        <v>63</v>
      </c>
      <c r="I110" s="106">
        <v>2</v>
      </c>
    </row>
    <row r="111" spans="1:9" x14ac:dyDescent="0.25">
      <c r="A111" s="63">
        <v>109</v>
      </c>
      <c r="B111" s="64" t="s">
        <v>358</v>
      </c>
      <c r="C111" s="27" t="s">
        <v>51</v>
      </c>
      <c r="D111" s="27" t="s">
        <v>359</v>
      </c>
      <c r="G111" s="97" t="s">
        <v>447</v>
      </c>
      <c r="H111" s="98"/>
      <c r="I111" s="106">
        <v>1</v>
      </c>
    </row>
    <row r="112" spans="1:9" x14ac:dyDescent="0.25">
      <c r="A112" s="63">
        <v>110</v>
      </c>
      <c r="B112" s="65" t="s">
        <v>360</v>
      </c>
      <c r="C112" s="66" t="s">
        <v>51</v>
      </c>
      <c r="D112" s="66" t="s">
        <v>57</v>
      </c>
      <c r="G112" s="97"/>
      <c r="H112" s="98" t="s">
        <v>63</v>
      </c>
      <c r="I112" s="106">
        <v>1</v>
      </c>
    </row>
    <row r="113" spans="1:9" x14ac:dyDescent="0.25">
      <c r="A113" s="63">
        <v>111</v>
      </c>
      <c r="B113" s="65" t="s">
        <v>364</v>
      </c>
      <c r="C113" s="66" t="s">
        <v>51</v>
      </c>
      <c r="D113" s="66" t="s">
        <v>366</v>
      </c>
      <c r="G113" s="97" t="s">
        <v>457</v>
      </c>
      <c r="H113" s="98"/>
      <c r="I113" s="106">
        <v>1</v>
      </c>
    </row>
    <row r="114" spans="1:9" x14ac:dyDescent="0.25">
      <c r="A114" s="63">
        <v>112</v>
      </c>
      <c r="B114" s="65" t="s">
        <v>367</v>
      </c>
      <c r="C114" s="66" t="s">
        <v>51</v>
      </c>
      <c r="D114" s="66" t="s">
        <v>366</v>
      </c>
      <c r="G114" s="97"/>
      <c r="H114" s="98" t="s">
        <v>63</v>
      </c>
      <c r="I114" s="106">
        <v>1</v>
      </c>
    </row>
    <row r="115" spans="1:9" x14ac:dyDescent="0.25">
      <c r="A115" s="63">
        <v>113</v>
      </c>
      <c r="B115" s="35" t="s">
        <v>368</v>
      </c>
      <c r="C115" s="28" t="s">
        <v>63</v>
      </c>
      <c r="D115" s="28" t="s">
        <v>370</v>
      </c>
      <c r="G115" s="97" t="s">
        <v>163</v>
      </c>
      <c r="H115" s="98"/>
      <c r="I115" s="106">
        <v>1</v>
      </c>
    </row>
    <row r="116" spans="1:9" x14ac:dyDescent="0.25">
      <c r="A116" s="63">
        <v>114</v>
      </c>
      <c r="B116" s="35" t="s">
        <v>372</v>
      </c>
      <c r="C116" s="28" t="s">
        <v>63</v>
      </c>
      <c r="D116" s="28" t="s">
        <v>375</v>
      </c>
      <c r="G116" s="97"/>
      <c r="H116" s="98" t="s">
        <v>53</v>
      </c>
      <c r="I116" s="106">
        <v>1</v>
      </c>
    </row>
    <row r="117" spans="1:9" x14ac:dyDescent="0.25">
      <c r="A117" s="63">
        <v>115</v>
      </c>
      <c r="B117" s="35" t="s">
        <v>376</v>
      </c>
      <c r="C117" s="28" t="s">
        <v>63</v>
      </c>
      <c r="D117" s="28" t="s">
        <v>375</v>
      </c>
      <c r="G117" s="97" t="s">
        <v>472</v>
      </c>
      <c r="H117" s="98"/>
      <c r="I117" s="106">
        <v>1</v>
      </c>
    </row>
    <row r="118" spans="1:9" x14ac:dyDescent="0.25">
      <c r="A118" s="63">
        <v>116</v>
      </c>
      <c r="B118" s="35" t="s">
        <v>379</v>
      </c>
      <c r="C118" s="28" t="s">
        <v>53</v>
      </c>
      <c r="D118" s="28" t="s">
        <v>375</v>
      </c>
      <c r="G118" s="97"/>
      <c r="H118" s="98" t="s">
        <v>53</v>
      </c>
      <c r="I118" s="106">
        <v>1</v>
      </c>
    </row>
    <row r="119" spans="1:9" x14ac:dyDescent="0.25">
      <c r="A119" s="63">
        <v>117</v>
      </c>
      <c r="B119" s="35" t="s">
        <v>380</v>
      </c>
      <c r="C119" s="28" t="s">
        <v>51</v>
      </c>
      <c r="D119" s="28" t="s">
        <v>375</v>
      </c>
      <c r="G119" s="97" t="s">
        <v>479</v>
      </c>
      <c r="H119" s="98"/>
      <c r="I119" s="106">
        <v>1</v>
      </c>
    </row>
    <row r="120" spans="1:9" x14ac:dyDescent="0.25">
      <c r="A120" s="63">
        <v>118</v>
      </c>
      <c r="B120" s="67" t="s">
        <v>381</v>
      </c>
      <c r="C120" s="68" t="s">
        <v>51</v>
      </c>
      <c r="D120" s="68" t="s">
        <v>375</v>
      </c>
      <c r="G120" s="97"/>
      <c r="H120" s="98" t="s">
        <v>53</v>
      </c>
      <c r="I120" s="106">
        <v>1</v>
      </c>
    </row>
    <row r="121" spans="1:9" x14ac:dyDescent="0.25">
      <c r="A121" s="63">
        <v>119</v>
      </c>
      <c r="B121" s="35" t="s">
        <v>382</v>
      </c>
      <c r="C121" s="28" t="s">
        <v>63</v>
      </c>
      <c r="D121" s="28" t="s">
        <v>312</v>
      </c>
      <c r="G121" s="107" t="s">
        <v>837</v>
      </c>
      <c r="H121" s="203"/>
      <c r="I121" s="110">
        <v>172</v>
      </c>
    </row>
    <row r="122" spans="1:9" x14ac:dyDescent="0.25">
      <c r="A122" s="63">
        <v>120</v>
      </c>
      <c r="B122" s="35" t="s">
        <v>384</v>
      </c>
      <c r="C122" s="28" t="s">
        <v>63</v>
      </c>
      <c r="D122" s="28" t="s">
        <v>312</v>
      </c>
    </row>
    <row r="123" spans="1:9" x14ac:dyDescent="0.25">
      <c r="A123" s="63">
        <v>121</v>
      </c>
      <c r="B123" s="35" t="s">
        <v>385</v>
      </c>
      <c r="C123" s="28" t="s">
        <v>63</v>
      </c>
      <c r="D123" s="28" t="s">
        <v>312</v>
      </c>
    </row>
    <row r="124" spans="1:9" x14ac:dyDescent="0.25">
      <c r="A124" s="63">
        <v>122</v>
      </c>
      <c r="B124" s="35" t="s">
        <v>386</v>
      </c>
      <c r="C124" s="28" t="s">
        <v>63</v>
      </c>
      <c r="D124" s="28" t="s">
        <v>312</v>
      </c>
    </row>
    <row r="125" spans="1:9" x14ac:dyDescent="0.25">
      <c r="A125" s="63">
        <v>123</v>
      </c>
      <c r="B125" s="35" t="s">
        <v>387</v>
      </c>
      <c r="C125" s="28" t="s">
        <v>63</v>
      </c>
      <c r="D125" s="28" t="s">
        <v>312</v>
      </c>
    </row>
    <row r="126" spans="1:9" x14ac:dyDescent="0.25">
      <c r="A126" s="63">
        <v>124</v>
      </c>
      <c r="B126" s="35" t="s">
        <v>388</v>
      </c>
      <c r="C126" s="28" t="s">
        <v>51</v>
      </c>
      <c r="D126" s="28" t="s">
        <v>230</v>
      </c>
    </row>
    <row r="127" spans="1:9" x14ac:dyDescent="0.25">
      <c r="A127" s="63">
        <v>125</v>
      </c>
      <c r="B127" s="35" t="s">
        <v>390</v>
      </c>
      <c r="C127" s="28" t="s">
        <v>53</v>
      </c>
      <c r="D127" s="28" t="s">
        <v>391</v>
      </c>
    </row>
    <row r="128" spans="1:9" x14ac:dyDescent="0.25">
      <c r="A128" s="63">
        <v>126</v>
      </c>
      <c r="B128" s="35" t="s">
        <v>392</v>
      </c>
      <c r="C128" s="28" t="s">
        <v>63</v>
      </c>
      <c r="D128" s="28" t="s">
        <v>258</v>
      </c>
    </row>
    <row r="129" spans="1:4" x14ac:dyDescent="0.25">
      <c r="A129" s="63">
        <v>127</v>
      </c>
      <c r="B129" s="35" t="s">
        <v>394</v>
      </c>
      <c r="C129" s="28" t="s">
        <v>63</v>
      </c>
      <c r="D129" s="28" t="s">
        <v>91</v>
      </c>
    </row>
    <row r="130" spans="1:4" x14ac:dyDescent="0.25">
      <c r="A130" s="63">
        <v>128</v>
      </c>
      <c r="B130" s="35" t="s">
        <v>401</v>
      </c>
      <c r="C130" s="28" t="s">
        <v>63</v>
      </c>
      <c r="D130" s="28" t="s">
        <v>203</v>
      </c>
    </row>
    <row r="131" spans="1:4" x14ac:dyDescent="0.25">
      <c r="A131" s="63">
        <v>129</v>
      </c>
      <c r="B131" s="35" t="s">
        <v>403</v>
      </c>
      <c r="C131" s="28" t="s">
        <v>63</v>
      </c>
      <c r="D131" s="28" t="s">
        <v>405</v>
      </c>
    </row>
    <row r="132" spans="1:4" x14ac:dyDescent="0.25">
      <c r="A132" s="63">
        <v>130</v>
      </c>
      <c r="B132" s="35" t="s">
        <v>406</v>
      </c>
      <c r="C132" s="28" t="s">
        <v>63</v>
      </c>
      <c r="D132" s="28" t="s">
        <v>405</v>
      </c>
    </row>
    <row r="133" spans="1:4" x14ac:dyDescent="0.25">
      <c r="A133" s="63">
        <v>131</v>
      </c>
      <c r="B133" s="35" t="s">
        <v>410</v>
      </c>
      <c r="C133" s="28" t="s">
        <v>51</v>
      </c>
      <c r="D133" s="28" t="s">
        <v>405</v>
      </c>
    </row>
    <row r="134" spans="1:4" x14ac:dyDescent="0.25">
      <c r="A134" s="63">
        <v>132</v>
      </c>
      <c r="B134" s="35" t="s">
        <v>412</v>
      </c>
      <c r="C134" s="28" t="s">
        <v>63</v>
      </c>
      <c r="D134" s="28" t="s">
        <v>413</v>
      </c>
    </row>
    <row r="135" spans="1:4" x14ac:dyDescent="0.25">
      <c r="A135" s="63">
        <v>133</v>
      </c>
      <c r="B135" s="35" t="s">
        <v>414</v>
      </c>
      <c r="C135" s="28" t="s">
        <v>51</v>
      </c>
      <c r="D135" s="28" t="s">
        <v>57</v>
      </c>
    </row>
    <row r="136" spans="1:4" x14ac:dyDescent="0.25">
      <c r="A136" s="63">
        <v>134</v>
      </c>
      <c r="B136" s="35" t="s">
        <v>417</v>
      </c>
      <c r="C136" s="28" t="s">
        <v>51</v>
      </c>
      <c r="D136" s="28" t="s">
        <v>57</v>
      </c>
    </row>
    <row r="137" spans="1:4" x14ac:dyDescent="0.25">
      <c r="A137" s="63">
        <v>135</v>
      </c>
      <c r="B137" s="35" t="s">
        <v>420</v>
      </c>
      <c r="C137" s="28" t="s">
        <v>51</v>
      </c>
      <c r="D137" s="28" t="s">
        <v>57</v>
      </c>
    </row>
    <row r="138" spans="1:4" x14ac:dyDescent="0.25">
      <c r="A138" s="63">
        <v>136</v>
      </c>
      <c r="B138" s="35" t="s">
        <v>421</v>
      </c>
      <c r="C138" s="28" t="s">
        <v>51</v>
      </c>
      <c r="D138" s="28" t="s">
        <v>57</v>
      </c>
    </row>
    <row r="139" spans="1:4" x14ac:dyDescent="0.25">
      <c r="A139" s="63">
        <v>137</v>
      </c>
      <c r="B139" s="35" t="s">
        <v>422</v>
      </c>
      <c r="C139" s="28" t="s">
        <v>51</v>
      </c>
      <c r="D139" s="28" t="s">
        <v>57</v>
      </c>
    </row>
    <row r="140" spans="1:4" x14ac:dyDescent="0.25">
      <c r="A140" s="63">
        <v>138</v>
      </c>
      <c r="B140" s="35" t="s">
        <v>424</v>
      </c>
      <c r="C140" s="28" t="s">
        <v>51</v>
      </c>
      <c r="D140" s="28" t="s">
        <v>57</v>
      </c>
    </row>
    <row r="141" spans="1:4" x14ac:dyDescent="0.25">
      <c r="A141" s="63">
        <v>139</v>
      </c>
      <c r="B141" s="35" t="s">
        <v>425</v>
      </c>
      <c r="C141" s="28" t="s">
        <v>51</v>
      </c>
      <c r="D141" s="28" t="s">
        <v>57</v>
      </c>
    </row>
    <row r="142" spans="1:4" x14ac:dyDescent="0.25">
      <c r="A142" s="63">
        <v>140</v>
      </c>
      <c r="B142" s="35" t="s">
        <v>427</v>
      </c>
      <c r="C142" s="28" t="s">
        <v>53</v>
      </c>
      <c r="D142" s="28" t="s">
        <v>57</v>
      </c>
    </row>
    <row r="143" spans="1:4" x14ac:dyDescent="0.25">
      <c r="A143" s="63">
        <v>141</v>
      </c>
      <c r="B143" s="35" t="s">
        <v>428</v>
      </c>
      <c r="C143" s="28" t="s">
        <v>63</v>
      </c>
      <c r="D143" s="28" t="s">
        <v>429</v>
      </c>
    </row>
    <row r="144" spans="1:4" x14ac:dyDescent="0.25">
      <c r="A144" s="63">
        <v>142</v>
      </c>
      <c r="B144" s="35" t="s">
        <v>431</v>
      </c>
      <c r="C144" s="28" t="s">
        <v>63</v>
      </c>
      <c r="D144" s="28" t="s">
        <v>429</v>
      </c>
    </row>
    <row r="145" spans="1:4" x14ac:dyDescent="0.25">
      <c r="A145" s="63">
        <v>143</v>
      </c>
      <c r="B145" s="35" t="s">
        <v>433</v>
      </c>
      <c r="C145" s="28" t="s">
        <v>51</v>
      </c>
      <c r="D145" s="28" t="s">
        <v>82</v>
      </c>
    </row>
    <row r="146" spans="1:4" x14ac:dyDescent="0.25">
      <c r="A146" s="63">
        <v>144</v>
      </c>
      <c r="B146" s="35" t="s">
        <v>435</v>
      </c>
      <c r="C146" s="29" t="s">
        <v>63</v>
      </c>
      <c r="D146" s="28" t="s">
        <v>57</v>
      </c>
    </row>
    <row r="147" spans="1:4" x14ac:dyDescent="0.25">
      <c r="A147" s="63">
        <v>145</v>
      </c>
      <c r="B147" s="35" t="s">
        <v>438</v>
      </c>
      <c r="C147" s="28" t="s">
        <v>51</v>
      </c>
      <c r="D147" s="28" t="s">
        <v>91</v>
      </c>
    </row>
    <row r="148" spans="1:4" x14ac:dyDescent="0.25">
      <c r="A148" s="63">
        <v>146</v>
      </c>
      <c r="B148" s="35" t="s">
        <v>439</v>
      </c>
      <c r="C148" s="28" t="s">
        <v>63</v>
      </c>
      <c r="D148" s="28" t="s">
        <v>161</v>
      </c>
    </row>
    <row r="149" spans="1:4" x14ac:dyDescent="0.25">
      <c r="A149" s="63">
        <v>147</v>
      </c>
      <c r="B149" s="35" t="s">
        <v>440</v>
      </c>
      <c r="C149" s="28" t="s">
        <v>63</v>
      </c>
      <c r="D149" s="28" t="s">
        <v>161</v>
      </c>
    </row>
    <row r="150" spans="1:4" x14ac:dyDescent="0.25">
      <c r="A150" s="63">
        <v>148</v>
      </c>
      <c r="B150" s="35" t="s">
        <v>440</v>
      </c>
      <c r="C150" s="28" t="s">
        <v>63</v>
      </c>
      <c r="D150" s="28" t="s">
        <v>161</v>
      </c>
    </row>
    <row r="151" spans="1:4" x14ac:dyDescent="0.25">
      <c r="A151" s="63">
        <v>149</v>
      </c>
      <c r="B151" s="35" t="s">
        <v>441</v>
      </c>
      <c r="C151" s="28" t="s">
        <v>63</v>
      </c>
      <c r="D151" s="28" t="s">
        <v>161</v>
      </c>
    </row>
    <row r="152" spans="1:4" x14ac:dyDescent="0.25">
      <c r="A152" s="63">
        <v>150</v>
      </c>
      <c r="B152" s="35" t="s">
        <v>441</v>
      </c>
      <c r="C152" s="28" t="s">
        <v>63</v>
      </c>
      <c r="D152" s="28" t="s">
        <v>161</v>
      </c>
    </row>
    <row r="153" spans="1:4" x14ac:dyDescent="0.25">
      <c r="A153" s="63">
        <v>151</v>
      </c>
      <c r="B153" s="35" t="s">
        <v>441</v>
      </c>
      <c r="C153" s="28" t="s">
        <v>63</v>
      </c>
      <c r="D153" s="28" t="s">
        <v>161</v>
      </c>
    </row>
    <row r="154" spans="1:4" x14ac:dyDescent="0.25">
      <c r="A154" s="63">
        <v>152</v>
      </c>
      <c r="B154" s="35" t="s">
        <v>442</v>
      </c>
      <c r="C154" s="28" t="s">
        <v>53</v>
      </c>
      <c r="D154" s="28" t="s">
        <v>161</v>
      </c>
    </row>
    <row r="155" spans="1:4" x14ac:dyDescent="0.25">
      <c r="A155" s="63">
        <v>153</v>
      </c>
      <c r="B155" s="35" t="s">
        <v>445</v>
      </c>
      <c r="C155" s="28" t="s">
        <v>63</v>
      </c>
      <c r="D155" s="28" t="s">
        <v>447</v>
      </c>
    </row>
    <row r="156" spans="1:4" x14ac:dyDescent="0.25">
      <c r="A156" s="63">
        <v>154</v>
      </c>
      <c r="B156" s="35" t="s">
        <v>448</v>
      </c>
      <c r="C156" s="28" t="s">
        <v>51</v>
      </c>
      <c r="D156" s="28" t="s">
        <v>274</v>
      </c>
    </row>
    <row r="157" spans="1:4" x14ac:dyDescent="0.25">
      <c r="A157" s="63">
        <v>155</v>
      </c>
      <c r="B157" s="35" t="s">
        <v>450</v>
      </c>
      <c r="C157" s="28" t="s">
        <v>63</v>
      </c>
      <c r="D157" s="28" t="s">
        <v>127</v>
      </c>
    </row>
    <row r="158" spans="1:4" x14ac:dyDescent="0.25">
      <c r="A158" s="63">
        <v>156</v>
      </c>
      <c r="B158" s="35" t="s">
        <v>451</v>
      </c>
      <c r="C158" s="28" t="s">
        <v>63</v>
      </c>
      <c r="D158" s="28" t="s">
        <v>82</v>
      </c>
    </row>
    <row r="159" spans="1:4" x14ac:dyDescent="0.25">
      <c r="A159" s="63">
        <v>157</v>
      </c>
      <c r="B159" s="35" t="s">
        <v>453</v>
      </c>
      <c r="C159" s="28" t="s">
        <v>63</v>
      </c>
      <c r="D159" s="28" t="s">
        <v>312</v>
      </c>
    </row>
    <row r="160" spans="1:4" x14ac:dyDescent="0.25">
      <c r="A160" s="63">
        <v>158</v>
      </c>
      <c r="B160" s="35" t="s">
        <v>455</v>
      </c>
      <c r="C160" s="28" t="s">
        <v>63</v>
      </c>
      <c r="D160" s="27" t="s">
        <v>457</v>
      </c>
    </row>
    <row r="161" spans="1:4" x14ac:dyDescent="0.25">
      <c r="A161" s="63">
        <v>159</v>
      </c>
      <c r="B161" s="35" t="s">
        <v>459</v>
      </c>
      <c r="C161" s="28" t="s">
        <v>53</v>
      </c>
      <c r="D161" s="28" t="s">
        <v>127</v>
      </c>
    </row>
    <row r="162" spans="1:4" x14ac:dyDescent="0.25">
      <c r="A162" s="63">
        <v>160</v>
      </c>
      <c r="B162" s="35" t="s">
        <v>461</v>
      </c>
      <c r="C162" s="28" t="s">
        <v>53</v>
      </c>
      <c r="D162" s="28" t="s">
        <v>163</v>
      </c>
    </row>
    <row r="163" spans="1:4" x14ac:dyDescent="0.25">
      <c r="A163" s="63">
        <v>161</v>
      </c>
      <c r="B163" s="35" t="s">
        <v>462</v>
      </c>
      <c r="C163" s="28" t="s">
        <v>63</v>
      </c>
      <c r="D163" s="28" t="s">
        <v>219</v>
      </c>
    </row>
    <row r="164" spans="1:4" x14ac:dyDescent="0.25">
      <c r="A164" s="63">
        <v>162</v>
      </c>
      <c r="B164" s="35" t="s">
        <v>463</v>
      </c>
      <c r="C164" s="28" t="s">
        <v>63</v>
      </c>
      <c r="D164" s="28" t="s">
        <v>219</v>
      </c>
    </row>
    <row r="165" spans="1:4" x14ac:dyDescent="0.25">
      <c r="A165" s="63">
        <v>163</v>
      </c>
      <c r="B165" s="35" t="s">
        <v>464</v>
      </c>
      <c r="C165" s="28" t="s">
        <v>63</v>
      </c>
      <c r="D165" s="28" t="s">
        <v>219</v>
      </c>
    </row>
    <row r="166" spans="1:4" x14ac:dyDescent="0.25">
      <c r="A166" s="63">
        <v>164</v>
      </c>
      <c r="B166" s="35" t="s">
        <v>465</v>
      </c>
      <c r="C166" s="28" t="s">
        <v>63</v>
      </c>
      <c r="D166" s="28" t="s">
        <v>219</v>
      </c>
    </row>
    <row r="167" spans="1:4" x14ac:dyDescent="0.25">
      <c r="A167" s="63">
        <v>165</v>
      </c>
      <c r="B167" s="35" t="s">
        <v>466</v>
      </c>
      <c r="C167" s="28" t="s">
        <v>63</v>
      </c>
      <c r="D167" s="28" t="s">
        <v>219</v>
      </c>
    </row>
    <row r="168" spans="1:4" x14ac:dyDescent="0.25">
      <c r="A168" s="63">
        <v>166</v>
      </c>
      <c r="B168" s="35" t="s">
        <v>468</v>
      </c>
      <c r="C168" s="28" t="s">
        <v>63</v>
      </c>
      <c r="D168" s="28" t="s">
        <v>219</v>
      </c>
    </row>
    <row r="169" spans="1:4" x14ac:dyDescent="0.25">
      <c r="A169" s="63">
        <v>167</v>
      </c>
      <c r="B169" s="35" t="s">
        <v>469</v>
      </c>
      <c r="C169" s="28" t="s">
        <v>63</v>
      </c>
      <c r="D169" s="28" t="s">
        <v>219</v>
      </c>
    </row>
    <row r="170" spans="1:4" x14ac:dyDescent="0.25">
      <c r="A170" s="63">
        <v>168</v>
      </c>
      <c r="B170" s="35" t="s">
        <v>470</v>
      </c>
      <c r="C170" s="28" t="s">
        <v>53</v>
      </c>
      <c r="D170" s="28" t="s">
        <v>472</v>
      </c>
    </row>
    <row r="171" spans="1:4" x14ac:dyDescent="0.25">
      <c r="A171" s="63">
        <v>169</v>
      </c>
      <c r="B171" s="35" t="s">
        <v>473</v>
      </c>
      <c r="C171" s="28" t="s">
        <v>63</v>
      </c>
      <c r="D171" s="28" t="s">
        <v>370</v>
      </c>
    </row>
    <row r="172" spans="1:4" x14ac:dyDescent="0.25">
      <c r="A172" s="63">
        <v>170</v>
      </c>
      <c r="B172" s="35" t="s">
        <v>477</v>
      </c>
      <c r="C172" s="28" t="s">
        <v>63</v>
      </c>
      <c r="D172" s="28" t="s">
        <v>370</v>
      </c>
    </row>
    <row r="173" spans="1:4" x14ac:dyDescent="0.25">
      <c r="A173" s="63">
        <v>171</v>
      </c>
      <c r="B173" s="35" t="s">
        <v>478</v>
      </c>
      <c r="C173" s="28" t="s">
        <v>53</v>
      </c>
      <c r="D173" s="28" t="s">
        <v>479</v>
      </c>
    </row>
    <row r="174" spans="1:4" x14ac:dyDescent="0.25">
      <c r="A174" s="63">
        <v>172</v>
      </c>
      <c r="B174" s="35" t="s">
        <v>480</v>
      </c>
      <c r="C174" s="28" t="s">
        <v>63</v>
      </c>
      <c r="D174" s="28" t="s">
        <v>127</v>
      </c>
    </row>
  </sheetData>
  <sheetProtection selectLockedCells="1" selectUnlockedCells="1"/>
  <autoFilter ref="B2:D174"/>
  <pageMargins left="0.7" right="0.7" top="0.75" bottom="0.75"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98"/>
  <sheetViews>
    <sheetView workbookViewId="0">
      <pane xSplit="2" ySplit="6" topLeftCell="C7" activePane="bottomRight" state="frozen"/>
      <selection pane="topRight" activeCell="C1" sqref="C1"/>
      <selection pane="bottomLeft" activeCell="A6" sqref="A6"/>
      <selection pane="bottomRight" activeCell="K32" sqref="K32"/>
    </sheetView>
  </sheetViews>
  <sheetFormatPr defaultColWidth="11.44140625" defaultRowHeight="13.2" x14ac:dyDescent="0.25"/>
  <cols>
    <col min="1" max="1" width="19.88671875" customWidth="1"/>
    <col min="11" max="11" width="35" customWidth="1"/>
  </cols>
  <sheetData>
    <row r="2" spans="1:11" x14ac:dyDescent="0.25">
      <c r="A2" t="s">
        <v>2092</v>
      </c>
    </row>
    <row r="4" spans="1:11" ht="12" customHeight="1" x14ac:dyDescent="0.25">
      <c r="A4" s="574" t="s">
        <v>2002</v>
      </c>
      <c r="B4" s="574"/>
      <c r="C4" s="574"/>
      <c r="D4" s="574"/>
      <c r="E4" s="574"/>
      <c r="F4" s="574"/>
      <c r="G4" s="574"/>
      <c r="H4" s="574"/>
      <c r="I4" s="574"/>
      <c r="J4" s="574"/>
    </row>
    <row r="5" spans="1:11" ht="12" customHeight="1" x14ac:dyDescent="0.25"/>
    <row r="6" spans="1:11" ht="13.8" thickBot="1" x14ac:dyDescent="0.3">
      <c r="A6" s="571" t="s">
        <v>2003</v>
      </c>
      <c r="B6" s="571" t="s">
        <v>2004</v>
      </c>
      <c r="C6" s="571" t="s">
        <v>2005</v>
      </c>
      <c r="D6" s="570" t="s">
        <v>2006</v>
      </c>
      <c r="E6" s="571" t="s">
        <v>2007</v>
      </c>
      <c r="F6" s="571" t="s">
        <v>2008</v>
      </c>
      <c r="G6" s="571" t="s">
        <v>2009</v>
      </c>
      <c r="H6" s="571" t="s">
        <v>2010</v>
      </c>
      <c r="I6" s="571" t="s">
        <v>2011</v>
      </c>
      <c r="J6" s="571" t="s">
        <v>2012</v>
      </c>
    </row>
    <row r="7" spans="1:11" x14ac:dyDescent="0.25">
      <c r="A7" s="576" t="s">
        <v>2016</v>
      </c>
      <c r="B7" s="577" t="s">
        <v>2014</v>
      </c>
      <c r="C7" s="577" t="s">
        <v>59</v>
      </c>
      <c r="D7" s="577"/>
      <c r="E7" s="577" t="s">
        <v>2014</v>
      </c>
      <c r="F7" s="577">
        <v>8348.5</v>
      </c>
      <c r="G7" s="577">
        <v>8378.5</v>
      </c>
      <c r="H7" s="578">
        <v>41733</v>
      </c>
      <c r="I7" s="578">
        <v>39856</v>
      </c>
      <c r="J7" s="579">
        <v>10000</v>
      </c>
      <c r="K7" t="s">
        <v>2095</v>
      </c>
    </row>
    <row r="8" spans="1:11" x14ac:dyDescent="0.25">
      <c r="A8" s="580" t="s">
        <v>272</v>
      </c>
      <c r="B8" s="581" t="s">
        <v>2014</v>
      </c>
      <c r="C8" s="581" t="s">
        <v>2045</v>
      </c>
      <c r="D8" s="581"/>
      <c r="E8" s="581" t="s">
        <v>2014</v>
      </c>
      <c r="F8" s="581">
        <v>8125</v>
      </c>
      <c r="G8" s="581">
        <v>8329</v>
      </c>
      <c r="H8" s="582">
        <v>41718</v>
      </c>
      <c r="I8" s="582">
        <v>37891</v>
      </c>
      <c r="J8" s="583">
        <v>4000</v>
      </c>
      <c r="K8" t="s">
        <v>2095</v>
      </c>
    </row>
    <row r="9" spans="1:11" x14ac:dyDescent="0.25">
      <c r="A9" s="580" t="s">
        <v>403</v>
      </c>
      <c r="B9" s="581" t="s">
        <v>2014</v>
      </c>
      <c r="C9" s="581" t="s">
        <v>405</v>
      </c>
      <c r="D9" s="581"/>
      <c r="E9" s="581" t="s">
        <v>2014</v>
      </c>
      <c r="F9" s="581">
        <v>8381</v>
      </c>
      <c r="G9" s="581">
        <v>8391</v>
      </c>
      <c r="H9" s="582">
        <v>41691</v>
      </c>
      <c r="I9" s="582">
        <v>36972</v>
      </c>
      <c r="J9" s="583">
        <v>10000</v>
      </c>
      <c r="K9" t="s">
        <v>2095</v>
      </c>
    </row>
    <row r="10" spans="1:11" x14ac:dyDescent="0.25">
      <c r="A10" s="580" t="s">
        <v>2038</v>
      </c>
      <c r="B10" s="581" t="s">
        <v>2014</v>
      </c>
      <c r="C10" s="581" t="s">
        <v>2017</v>
      </c>
      <c r="D10" s="581"/>
      <c r="E10" s="581" t="s">
        <v>2014</v>
      </c>
      <c r="F10" s="581">
        <v>8144</v>
      </c>
      <c r="G10" s="581">
        <v>8176</v>
      </c>
      <c r="H10" s="582">
        <v>41682</v>
      </c>
      <c r="I10" s="582">
        <v>41760</v>
      </c>
      <c r="J10" s="583">
        <v>32000</v>
      </c>
      <c r="K10" t="s">
        <v>2098</v>
      </c>
    </row>
    <row r="11" spans="1:11" x14ac:dyDescent="0.25">
      <c r="A11" s="584"/>
      <c r="B11" s="585"/>
      <c r="C11" s="585"/>
      <c r="D11" s="585"/>
      <c r="E11" s="585"/>
      <c r="F11" s="581">
        <v>8085</v>
      </c>
      <c r="G11" s="581">
        <v>8235</v>
      </c>
      <c r="H11" s="582">
        <v>41682</v>
      </c>
      <c r="I11" s="582">
        <v>41760</v>
      </c>
      <c r="J11" s="583">
        <v>150000</v>
      </c>
    </row>
    <row r="12" spans="1:11" x14ac:dyDescent="0.25">
      <c r="A12" s="580" t="s">
        <v>933</v>
      </c>
      <c r="B12" s="581" t="s">
        <v>2014</v>
      </c>
      <c r="C12" s="581" t="s">
        <v>935</v>
      </c>
      <c r="D12" s="581"/>
      <c r="E12" s="581" t="s">
        <v>2014</v>
      </c>
      <c r="F12" s="581">
        <v>8025</v>
      </c>
      <c r="G12" s="581">
        <v>8275</v>
      </c>
      <c r="H12" s="582">
        <v>41659</v>
      </c>
      <c r="I12" s="582">
        <v>42005</v>
      </c>
      <c r="J12" s="583">
        <v>250000</v>
      </c>
      <c r="K12" t="s">
        <v>2102</v>
      </c>
    </row>
    <row r="13" spans="1:11" ht="13.8" thickBot="1" x14ac:dyDescent="0.3">
      <c r="A13" s="586" t="s">
        <v>958</v>
      </c>
      <c r="B13" s="587" t="s">
        <v>2014</v>
      </c>
      <c r="C13" s="587" t="s">
        <v>127</v>
      </c>
      <c r="D13" s="587"/>
      <c r="E13" s="587" t="s">
        <v>2014</v>
      </c>
      <c r="F13" s="587">
        <v>8025</v>
      </c>
      <c r="G13" s="587">
        <v>8400</v>
      </c>
      <c r="H13" s="588">
        <v>41647</v>
      </c>
      <c r="I13" s="588">
        <v>41390</v>
      </c>
      <c r="J13" s="589">
        <v>375000</v>
      </c>
      <c r="K13" t="s">
        <v>2103</v>
      </c>
    </row>
    <row r="14" spans="1:11" x14ac:dyDescent="0.25">
      <c r="A14" s="576" t="s">
        <v>67</v>
      </c>
      <c r="B14" s="577" t="s">
        <v>2014</v>
      </c>
      <c r="C14" s="577" t="s">
        <v>2017</v>
      </c>
      <c r="D14" s="577"/>
      <c r="E14" s="577" t="s">
        <v>2014</v>
      </c>
      <c r="F14" s="577">
        <v>8099.35</v>
      </c>
      <c r="G14" s="577">
        <v>8250.65</v>
      </c>
      <c r="H14" s="578">
        <v>41633</v>
      </c>
      <c r="I14" s="578">
        <v>41487</v>
      </c>
      <c r="J14" s="579">
        <v>151300</v>
      </c>
      <c r="K14" t="s">
        <v>2106</v>
      </c>
    </row>
    <row r="15" spans="1:11" x14ac:dyDescent="0.25">
      <c r="A15" s="584"/>
      <c r="B15" s="585"/>
      <c r="C15" s="585"/>
      <c r="D15" s="585"/>
      <c r="E15" s="585"/>
      <c r="F15" s="581">
        <v>8025</v>
      </c>
      <c r="G15" s="581">
        <v>8325</v>
      </c>
      <c r="H15" s="582">
        <v>41633</v>
      </c>
      <c r="I15" s="582">
        <v>41487</v>
      </c>
      <c r="J15" s="583">
        <v>300000</v>
      </c>
    </row>
    <row r="16" spans="1:11" x14ac:dyDescent="0.25">
      <c r="A16" s="580" t="s">
        <v>2084</v>
      </c>
      <c r="B16" s="581" t="s">
        <v>2014</v>
      </c>
      <c r="C16" s="581" t="s">
        <v>51</v>
      </c>
      <c r="D16" s="581"/>
      <c r="E16" s="581" t="s">
        <v>2014</v>
      </c>
      <c r="F16" s="581">
        <v>8037.5</v>
      </c>
      <c r="G16" s="581">
        <v>8262.5</v>
      </c>
      <c r="H16" s="582">
        <v>41599</v>
      </c>
      <c r="I16" s="582">
        <v>39248</v>
      </c>
      <c r="J16" s="583">
        <v>225000</v>
      </c>
      <c r="K16" t="s">
        <v>1103</v>
      </c>
    </row>
    <row r="17" spans="1:11" x14ac:dyDescent="0.25">
      <c r="A17" s="580" t="s">
        <v>1014</v>
      </c>
      <c r="B17" s="581" t="s">
        <v>2014</v>
      </c>
      <c r="C17" s="581" t="s">
        <v>2045</v>
      </c>
      <c r="D17" s="581"/>
      <c r="E17" s="581" t="s">
        <v>2014</v>
      </c>
      <c r="F17" s="581">
        <v>8100</v>
      </c>
      <c r="G17" s="581">
        <v>8340</v>
      </c>
      <c r="H17" s="582">
        <v>41597</v>
      </c>
      <c r="I17" s="582">
        <v>41599</v>
      </c>
      <c r="J17" s="583">
        <v>240000</v>
      </c>
      <c r="K17" t="s">
        <v>2113</v>
      </c>
    </row>
    <row r="18" spans="1:11" x14ac:dyDescent="0.25">
      <c r="A18" s="580" t="s">
        <v>322</v>
      </c>
      <c r="B18" s="581" t="s">
        <v>2014</v>
      </c>
      <c r="C18" s="581" t="s">
        <v>91</v>
      </c>
      <c r="D18" s="581"/>
      <c r="E18" s="581" t="s">
        <v>2014</v>
      </c>
      <c r="F18" s="581">
        <v>8195.2999999999993</v>
      </c>
      <c r="G18" s="581">
        <v>8254.7000000000007</v>
      </c>
      <c r="H18" s="582">
        <v>41592</v>
      </c>
      <c r="I18" s="582">
        <v>42636</v>
      </c>
      <c r="J18" s="583">
        <v>59400</v>
      </c>
      <c r="K18" t="s">
        <v>1103</v>
      </c>
    </row>
    <row r="19" spans="1:11" x14ac:dyDescent="0.25">
      <c r="A19" s="580" t="s">
        <v>1011</v>
      </c>
      <c r="B19" s="581" t="s">
        <v>2014</v>
      </c>
      <c r="C19" s="581" t="s">
        <v>2045</v>
      </c>
      <c r="D19" s="581"/>
      <c r="E19" s="581" t="s">
        <v>2014</v>
      </c>
      <c r="F19" s="581">
        <v>8025</v>
      </c>
      <c r="G19" s="581">
        <v>8345</v>
      </c>
      <c r="H19" s="582">
        <v>41563</v>
      </c>
      <c r="I19" s="582">
        <v>41978</v>
      </c>
      <c r="J19" s="583">
        <v>320000</v>
      </c>
      <c r="K19" t="s">
        <v>2103</v>
      </c>
    </row>
    <row r="20" spans="1:11" x14ac:dyDescent="0.25">
      <c r="A20" s="584"/>
      <c r="B20" s="585"/>
      <c r="C20" s="585"/>
      <c r="D20" s="585"/>
      <c r="E20" s="585"/>
      <c r="F20" s="581">
        <v>8045</v>
      </c>
      <c r="G20" s="581">
        <v>8365</v>
      </c>
      <c r="H20" s="582">
        <v>41563</v>
      </c>
      <c r="I20" s="582">
        <v>41978</v>
      </c>
      <c r="J20" s="583">
        <v>320000</v>
      </c>
    </row>
    <row r="21" spans="1:11" x14ac:dyDescent="0.25">
      <c r="A21" s="584"/>
      <c r="B21" s="585"/>
      <c r="C21" s="585"/>
      <c r="D21" s="585"/>
      <c r="E21" s="585"/>
      <c r="F21" s="581">
        <v>8065</v>
      </c>
      <c r="G21" s="581">
        <v>8385</v>
      </c>
      <c r="H21" s="582">
        <v>41563</v>
      </c>
      <c r="I21" s="582">
        <v>41978</v>
      </c>
      <c r="J21" s="583">
        <v>320000</v>
      </c>
    </row>
    <row r="22" spans="1:11" x14ac:dyDescent="0.25">
      <c r="A22" s="580" t="s">
        <v>2037</v>
      </c>
      <c r="B22" s="581" t="s">
        <v>2014</v>
      </c>
      <c r="C22" s="581" t="s">
        <v>2017</v>
      </c>
      <c r="D22" s="581"/>
      <c r="E22" s="581" t="s">
        <v>2014</v>
      </c>
      <c r="F22" s="581">
        <v>8025</v>
      </c>
      <c r="G22" s="581">
        <v>8055</v>
      </c>
      <c r="H22" s="582">
        <v>41508</v>
      </c>
      <c r="I22" s="582">
        <v>41609</v>
      </c>
      <c r="J22" s="583">
        <v>30000</v>
      </c>
      <c r="K22" t="s">
        <v>2114</v>
      </c>
    </row>
    <row r="23" spans="1:11" x14ac:dyDescent="0.25">
      <c r="A23" s="580" t="s">
        <v>934</v>
      </c>
      <c r="B23" s="581" t="s">
        <v>2014</v>
      </c>
      <c r="C23" s="581" t="s">
        <v>935</v>
      </c>
      <c r="D23" s="581"/>
      <c r="E23" s="581" t="s">
        <v>2014</v>
      </c>
      <c r="F23" s="581">
        <v>8142</v>
      </c>
      <c r="G23" s="581">
        <v>8258</v>
      </c>
      <c r="H23" s="582">
        <v>41488</v>
      </c>
      <c r="I23" s="582">
        <v>42005</v>
      </c>
      <c r="J23" s="583">
        <v>116000</v>
      </c>
      <c r="K23" t="s">
        <v>2098</v>
      </c>
    </row>
    <row r="24" spans="1:11" x14ac:dyDescent="0.25">
      <c r="A24" s="584"/>
      <c r="B24" s="585"/>
      <c r="C24" s="585"/>
      <c r="D24" s="585"/>
      <c r="E24" s="585"/>
      <c r="F24" s="581">
        <v>8071.8</v>
      </c>
      <c r="G24" s="581">
        <v>8328.2000000000007</v>
      </c>
      <c r="H24" s="582">
        <v>41488</v>
      </c>
      <c r="I24" s="582">
        <v>42005</v>
      </c>
      <c r="J24" s="583">
        <v>256400</v>
      </c>
    </row>
    <row r="25" spans="1:11" x14ac:dyDescent="0.25">
      <c r="A25" s="580" t="s">
        <v>959</v>
      </c>
      <c r="B25" s="581" t="s">
        <v>2014</v>
      </c>
      <c r="C25" s="581" t="s">
        <v>127</v>
      </c>
      <c r="D25" s="581"/>
      <c r="E25" s="581" t="s">
        <v>2014</v>
      </c>
      <c r="F25" s="581">
        <v>8025</v>
      </c>
      <c r="G25" s="581">
        <v>8400</v>
      </c>
      <c r="H25" s="582">
        <v>41443</v>
      </c>
      <c r="I25" s="582">
        <v>41639</v>
      </c>
      <c r="J25" s="583">
        <v>375000</v>
      </c>
    </row>
    <row r="26" spans="1:11" x14ac:dyDescent="0.25">
      <c r="A26" s="580" t="s">
        <v>1011</v>
      </c>
      <c r="B26" s="581" t="s">
        <v>2014</v>
      </c>
      <c r="C26" s="581" t="s">
        <v>2045</v>
      </c>
      <c r="D26" s="581"/>
      <c r="E26" s="581" t="s">
        <v>2014</v>
      </c>
      <c r="F26" s="581">
        <v>8025</v>
      </c>
      <c r="G26" s="581">
        <v>8345</v>
      </c>
      <c r="H26" s="582">
        <v>41376</v>
      </c>
      <c r="I26" s="582">
        <v>41978</v>
      </c>
      <c r="J26" s="583">
        <v>320000</v>
      </c>
      <c r="K26" t="s">
        <v>2115</v>
      </c>
    </row>
    <row r="27" spans="1:11" x14ac:dyDescent="0.25">
      <c r="A27" s="584"/>
      <c r="B27" s="585"/>
      <c r="C27" s="585"/>
      <c r="D27" s="585"/>
      <c r="E27" s="585"/>
      <c r="F27" s="581">
        <v>8045</v>
      </c>
      <c r="G27" s="581">
        <v>8365</v>
      </c>
      <c r="H27" s="582">
        <v>41376</v>
      </c>
      <c r="I27" s="582">
        <v>41978</v>
      </c>
      <c r="J27" s="583">
        <v>320000</v>
      </c>
    </row>
    <row r="28" spans="1:11" x14ac:dyDescent="0.25">
      <c r="A28" s="584"/>
      <c r="B28" s="585"/>
      <c r="C28" s="585"/>
      <c r="D28" s="585"/>
      <c r="E28" s="585"/>
      <c r="F28" s="581">
        <v>8065</v>
      </c>
      <c r="G28" s="581">
        <v>8385</v>
      </c>
      <c r="H28" s="582">
        <v>41376</v>
      </c>
      <c r="I28" s="582">
        <v>41978</v>
      </c>
      <c r="J28" s="583">
        <v>320000</v>
      </c>
    </row>
    <row r="29" spans="1:11" x14ac:dyDescent="0.25">
      <c r="A29" s="580" t="s">
        <v>2075</v>
      </c>
      <c r="B29" s="581" t="s">
        <v>2014</v>
      </c>
      <c r="C29" s="581" t="s">
        <v>59</v>
      </c>
      <c r="D29" s="581" t="s">
        <v>57</v>
      </c>
      <c r="E29" s="581" t="s">
        <v>2014</v>
      </c>
      <c r="F29" s="581">
        <v>8033.5</v>
      </c>
      <c r="G29" s="581">
        <v>8266.5</v>
      </c>
      <c r="H29" s="582">
        <v>41366</v>
      </c>
      <c r="I29" s="582">
        <v>42064</v>
      </c>
      <c r="J29" s="583">
        <v>233000</v>
      </c>
    </row>
    <row r="30" spans="1:11" x14ac:dyDescent="0.25">
      <c r="A30" s="580" t="s">
        <v>958</v>
      </c>
      <c r="B30" s="581" t="s">
        <v>2014</v>
      </c>
      <c r="C30" s="581" t="s">
        <v>127</v>
      </c>
      <c r="D30" s="581"/>
      <c r="E30" s="581" t="s">
        <v>2014</v>
      </c>
      <c r="F30" s="581">
        <v>8025</v>
      </c>
      <c r="G30" s="581">
        <v>8400</v>
      </c>
      <c r="H30" s="582">
        <v>41337</v>
      </c>
      <c r="I30" s="582">
        <v>41389</v>
      </c>
      <c r="J30" s="583">
        <v>375000</v>
      </c>
    </row>
    <row r="31" spans="1:11" x14ac:dyDescent="0.25">
      <c r="A31" s="580" t="s">
        <v>2055</v>
      </c>
      <c r="B31" s="581" t="s">
        <v>2014</v>
      </c>
      <c r="C31" s="581" t="s">
        <v>219</v>
      </c>
      <c r="D31" s="581"/>
      <c r="E31" s="581" t="s">
        <v>2014</v>
      </c>
      <c r="F31" s="581">
        <v>8062.5</v>
      </c>
      <c r="G31" s="581">
        <v>8362.5</v>
      </c>
      <c r="H31" s="582">
        <v>41330</v>
      </c>
      <c r="I31" s="582">
        <v>40844</v>
      </c>
      <c r="J31" s="583">
        <v>300000</v>
      </c>
    </row>
    <row r="32" spans="1:11" x14ac:dyDescent="0.25">
      <c r="A32" s="580" t="s">
        <v>67</v>
      </c>
      <c r="B32" s="581" t="s">
        <v>2014</v>
      </c>
      <c r="C32" s="581" t="s">
        <v>2017</v>
      </c>
      <c r="D32" s="581"/>
      <c r="E32" s="581" t="s">
        <v>2014</v>
      </c>
      <c r="F32" s="581">
        <v>8099.35</v>
      </c>
      <c r="G32" s="581">
        <v>8250.65</v>
      </c>
      <c r="H32" s="582">
        <v>41327</v>
      </c>
      <c r="I32" s="582">
        <v>41487</v>
      </c>
      <c r="J32" s="583">
        <v>151300</v>
      </c>
    </row>
    <row r="33" spans="1:10" x14ac:dyDescent="0.25">
      <c r="A33" s="584"/>
      <c r="B33" s="585"/>
      <c r="C33" s="585"/>
      <c r="D33" s="585"/>
      <c r="E33" s="585"/>
      <c r="F33" s="581">
        <v>8025</v>
      </c>
      <c r="G33" s="581">
        <v>8325</v>
      </c>
      <c r="H33" s="582">
        <v>41327</v>
      </c>
      <c r="I33" s="582">
        <v>41487</v>
      </c>
      <c r="J33" s="583">
        <v>300000</v>
      </c>
    </row>
    <row r="34" spans="1:10" x14ac:dyDescent="0.25">
      <c r="A34" s="580" t="s">
        <v>2015</v>
      </c>
      <c r="B34" s="581" t="s">
        <v>2014</v>
      </c>
      <c r="C34" s="581" t="s">
        <v>59</v>
      </c>
      <c r="D34" s="581" t="s">
        <v>57</v>
      </c>
      <c r="E34" s="581" t="s">
        <v>2014</v>
      </c>
      <c r="F34" s="581">
        <v>8032.5</v>
      </c>
      <c r="G34" s="581">
        <v>8047.5</v>
      </c>
      <c r="H34" s="582">
        <v>41304</v>
      </c>
      <c r="I34" s="582">
        <v>39814</v>
      </c>
      <c r="J34" s="583">
        <v>15000</v>
      </c>
    </row>
    <row r="35" spans="1:10" x14ac:dyDescent="0.25">
      <c r="A35" s="580" t="s">
        <v>2013</v>
      </c>
      <c r="B35" s="581" t="s">
        <v>2014</v>
      </c>
      <c r="C35" s="581" t="s">
        <v>59</v>
      </c>
      <c r="D35" s="581" t="s">
        <v>57</v>
      </c>
      <c r="E35" s="581" t="s">
        <v>2014</v>
      </c>
      <c r="F35" s="581">
        <v>8032.5</v>
      </c>
      <c r="G35" s="581">
        <v>8047.5</v>
      </c>
      <c r="H35" s="582">
        <v>41301</v>
      </c>
      <c r="I35" s="582">
        <v>42063</v>
      </c>
      <c r="J35" s="583">
        <v>15000</v>
      </c>
    </row>
    <row r="36" spans="1:10" ht="13.8" thickBot="1" x14ac:dyDescent="0.3">
      <c r="A36" s="586" t="s">
        <v>2083</v>
      </c>
      <c r="B36" s="587" t="s">
        <v>2014</v>
      </c>
      <c r="C36" s="587" t="s">
        <v>59</v>
      </c>
      <c r="D36" s="587"/>
      <c r="E36" s="587" t="s">
        <v>2014</v>
      </c>
      <c r="F36" s="587">
        <v>8243</v>
      </c>
      <c r="G36" s="587">
        <v>8263</v>
      </c>
      <c r="H36" s="588">
        <v>41284</v>
      </c>
      <c r="I36" s="588">
        <v>42019</v>
      </c>
      <c r="J36" s="589">
        <v>20000</v>
      </c>
    </row>
    <row r="37" spans="1:10" x14ac:dyDescent="0.25">
      <c r="A37" s="576" t="s">
        <v>2068</v>
      </c>
      <c r="B37" s="577" t="s">
        <v>2014</v>
      </c>
      <c r="C37" s="577" t="s">
        <v>2061</v>
      </c>
      <c r="D37" s="577"/>
      <c r="E37" s="577" t="s">
        <v>2014</v>
      </c>
      <c r="F37" s="577">
        <v>8029.0749999999998</v>
      </c>
      <c r="G37" s="577">
        <v>8350.9249999999993</v>
      </c>
      <c r="H37" s="578">
        <v>41273</v>
      </c>
      <c r="I37" s="578">
        <v>41182</v>
      </c>
      <c r="J37" s="579">
        <v>101850</v>
      </c>
    </row>
    <row r="38" spans="1:10" x14ac:dyDescent="0.25">
      <c r="A38" s="584"/>
      <c r="B38" s="585"/>
      <c r="C38" s="585"/>
      <c r="D38" s="585"/>
      <c r="E38" s="585"/>
      <c r="F38" s="581">
        <v>8029.0749999999998</v>
      </c>
      <c r="G38" s="581">
        <v>8350.9249999999993</v>
      </c>
      <c r="H38" s="582">
        <v>41273</v>
      </c>
      <c r="I38" s="582">
        <v>41182</v>
      </c>
      <c r="J38" s="583">
        <v>321850</v>
      </c>
    </row>
    <row r="39" spans="1:10" x14ac:dyDescent="0.25">
      <c r="A39" s="580" t="s">
        <v>2066</v>
      </c>
      <c r="B39" s="581" t="s">
        <v>2014</v>
      </c>
      <c r="C39" s="581" t="s">
        <v>2061</v>
      </c>
      <c r="D39" s="581"/>
      <c r="E39" s="581" t="s">
        <v>2014</v>
      </c>
      <c r="F39" s="581">
        <v>8026.3850000000002</v>
      </c>
      <c r="G39" s="581">
        <v>8395.6149999999998</v>
      </c>
      <c r="H39" s="582">
        <v>41262</v>
      </c>
      <c r="I39" s="582">
        <v>41167</v>
      </c>
      <c r="J39" s="583">
        <v>101230</v>
      </c>
    </row>
    <row r="40" spans="1:10" x14ac:dyDescent="0.25">
      <c r="A40" s="580" t="s">
        <v>2067</v>
      </c>
      <c r="B40" s="581" t="s">
        <v>2014</v>
      </c>
      <c r="C40" s="581" t="s">
        <v>2061</v>
      </c>
      <c r="D40" s="581"/>
      <c r="E40" s="581" t="s">
        <v>2014</v>
      </c>
      <c r="F40" s="581">
        <v>8026.3850000000002</v>
      </c>
      <c r="G40" s="581">
        <v>8395.6149999999998</v>
      </c>
      <c r="H40" s="582">
        <v>41262</v>
      </c>
      <c r="I40" s="582">
        <v>41167</v>
      </c>
      <c r="J40" s="583">
        <v>101230</v>
      </c>
    </row>
    <row r="41" spans="1:10" x14ac:dyDescent="0.25">
      <c r="A41" s="580" t="s">
        <v>2089</v>
      </c>
      <c r="B41" s="581" t="s">
        <v>2014</v>
      </c>
      <c r="C41" s="581" t="s">
        <v>2090</v>
      </c>
      <c r="D41" s="581"/>
      <c r="E41" s="581" t="s">
        <v>2014</v>
      </c>
      <c r="F41" s="581">
        <v>8025</v>
      </c>
      <c r="G41" s="581">
        <v>8175</v>
      </c>
      <c r="H41" s="582">
        <v>41199</v>
      </c>
      <c r="I41" s="582">
        <v>41181</v>
      </c>
      <c r="J41" s="583">
        <v>150000</v>
      </c>
    </row>
    <row r="42" spans="1:10" x14ac:dyDescent="0.25">
      <c r="A42" s="584"/>
      <c r="B42" s="585"/>
      <c r="C42" s="585"/>
      <c r="D42" s="585"/>
      <c r="E42" s="585"/>
      <c r="F42" s="581">
        <v>8205</v>
      </c>
      <c r="G42" s="581">
        <v>8395</v>
      </c>
      <c r="H42" s="582">
        <v>41199</v>
      </c>
      <c r="I42" s="582">
        <v>41181</v>
      </c>
      <c r="J42" s="583">
        <v>190000</v>
      </c>
    </row>
    <row r="43" spans="1:10" x14ac:dyDescent="0.25">
      <c r="A43" s="580" t="s">
        <v>2077</v>
      </c>
      <c r="B43" s="581" t="s">
        <v>2014</v>
      </c>
      <c r="C43" s="581" t="s">
        <v>91</v>
      </c>
      <c r="D43" s="581"/>
      <c r="E43" s="581" t="s">
        <v>2014</v>
      </c>
      <c r="F43" s="581">
        <v>8399.8624999999993</v>
      </c>
      <c r="G43" s="581">
        <v>8400.1375000000007</v>
      </c>
      <c r="H43" s="582">
        <v>41162</v>
      </c>
      <c r="I43" s="582">
        <v>40862</v>
      </c>
      <c r="J43" s="583">
        <v>275</v>
      </c>
    </row>
    <row r="44" spans="1:10" x14ac:dyDescent="0.25">
      <c r="A44" s="580" t="s">
        <v>229</v>
      </c>
      <c r="B44" s="581" t="s">
        <v>2014</v>
      </c>
      <c r="C44" s="581" t="s">
        <v>2035</v>
      </c>
      <c r="D44" s="581"/>
      <c r="E44" s="581" t="s">
        <v>2014</v>
      </c>
      <c r="F44" s="581">
        <v>8025</v>
      </c>
      <c r="G44" s="581">
        <v>8400</v>
      </c>
      <c r="H44" s="582">
        <v>41131</v>
      </c>
      <c r="I44" s="582">
        <v>41974</v>
      </c>
      <c r="J44" s="583">
        <v>93000</v>
      </c>
    </row>
    <row r="45" spans="1:10" x14ac:dyDescent="0.25">
      <c r="A45" s="580" t="s">
        <v>2036</v>
      </c>
      <c r="B45" s="581" t="s">
        <v>2014</v>
      </c>
      <c r="C45" s="581" t="s">
        <v>2035</v>
      </c>
      <c r="D45" s="581"/>
      <c r="E45" s="581" t="s">
        <v>2014</v>
      </c>
      <c r="F45" s="581">
        <v>8025</v>
      </c>
      <c r="G45" s="581">
        <v>8275</v>
      </c>
      <c r="H45" s="582">
        <v>41131</v>
      </c>
      <c r="I45" s="582">
        <v>41353</v>
      </c>
      <c r="J45" s="583">
        <v>90000</v>
      </c>
    </row>
    <row r="46" spans="1:10" x14ac:dyDescent="0.25">
      <c r="A46" s="580" t="s">
        <v>2076</v>
      </c>
      <c r="B46" s="581" t="s">
        <v>2014</v>
      </c>
      <c r="C46" s="581" t="s">
        <v>127</v>
      </c>
      <c r="D46" s="581"/>
      <c r="E46" s="581" t="s">
        <v>2014</v>
      </c>
      <c r="F46" s="581">
        <v>8200</v>
      </c>
      <c r="G46" s="581">
        <v>8400</v>
      </c>
      <c r="H46" s="582">
        <v>41115</v>
      </c>
      <c r="I46" s="582">
        <v>41183</v>
      </c>
      <c r="J46" s="583">
        <v>200000</v>
      </c>
    </row>
    <row r="47" spans="1:10" x14ac:dyDescent="0.25">
      <c r="A47" s="580" t="s">
        <v>93</v>
      </c>
      <c r="B47" s="581" t="s">
        <v>2014</v>
      </c>
      <c r="C47" s="581" t="s">
        <v>2017</v>
      </c>
      <c r="D47" s="581"/>
      <c r="E47" s="581" t="s">
        <v>2014</v>
      </c>
      <c r="F47" s="581">
        <v>8025</v>
      </c>
      <c r="G47" s="581">
        <v>8335</v>
      </c>
      <c r="H47" s="582">
        <v>41109</v>
      </c>
      <c r="I47" s="582">
        <v>41244</v>
      </c>
      <c r="J47" s="583">
        <v>310000</v>
      </c>
    </row>
    <row r="48" spans="1:10" x14ac:dyDescent="0.25">
      <c r="A48" s="580" t="s">
        <v>2031</v>
      </c>
      <c r="B48" s="581" t="s">
        <v>2014</v>
      </c>
      <c r="C48" s="581" t="s">
        <v>59</v>
      </c>
      <c r="D48" s="581" t="s">
        <v>57</v>
      </c>
      <c r="E48" s="581" t="s">
        <v>2014</v>
      </c>
      <c r="F48" s="581">
        <v>8050</v>
      </c>
      <c r="G48" s="581">
        <v>8350</v>
      </c>
      <c r="H48" s="582">
        <v>41092</v>
      </c>
      <c r="I48" s="582">
        <v>37315</v>
      </c>
      <c r="J48" s="583">
        <v>100000</v>
      </c>
    </row>
    <row r="49" spans="1:10" x14ac:dyDescent="0.25">
      <c r="A49" s="580" t="s">
        <v>2078</v>
      </c>
      <c r="B49" s="581" t="s">
        <v>2014</v>
      </c>
      <c r="C49" s="581" t="s">
        <v>59</v>
      </c>
      <c r="D49" s="581"/>
      <c r="E49" s="581" t="s">
        <v>2014</v>
      </c>
      <c r="F49" s="581">
        <v>8203</v>
      </c>
      <c r="G49" s="581">
        <v>8303</v>
      </c>
      <c r="H49" s="582">
        <v>41052</v>
      </c>
      <c r="I49" s="582">
        <v>31466</v>
      </c>
      <c r="J49" s="583">
        <v>100000</v>
      </c>
    </row>
    <row r="50" spans="1:10" x14ac:dyDescent="0.25">
      <c r="A50" s="580" t="s">
        <v>2057</v>
      </c>
      <c r="B50" s="581" t="s">
        <v>2014</v>
      </c>
      <c r="C50" s="581" t="s">
        <v>59</v>
      </c>
      <c r="D50" s="581"/>
      <c r="E50" s="581" t="s">
        <v>2014</v>
      </c>
      <c r="F50" s="581">
        <v>8025</v>
      </c>
      <c r="G50" s="581">
        <v>8400</v>
      </c>
      <c r="H50" s="582">
        <v>41044</v>
      </c>
      <c r="I50" s="582">
        <v>40931</v>
      </c>
      <c r="J50" s="583">
        <v>375000</v>
      </c>
    </row>
    <row r="51" spans="1:10" x14ac:dyDescent="0.25">
      <c r="A51" s="580" t="s">
        <v>406</v>
      </c>
      <c r="B51" s="581" t="s">
        <v>2014</v>
      </c>
      <c r="C51" s="581" t="s">
        <v>405</v>
      </c>
      <c r="D51" s="581"/>
      <c r="E51" s="581" t="s">
        <v>2014</v>
      </c>
      <c r="F51" s="581">
        <v>8046.8</v>
      </c>
      <c r="G51" s="581">
        <v>8061.2</v>
      </c>
      <c r="H51" s="582">
        <v>41019</v>
      </c>
      <c r="I51" s="582">
        <v>40834</v>
      </c>
      <c r="J51" s="583">
        <v>14400</v>
      </c>
    </row>
    <row r="52" spans="1:10" x14ac:dyDescent="0.25">
      <c r="A52" s="584"/>
      <c r="B52" s="585"/>
      <c r="C52" s="585"/>
      <c r="D52" s="585"/>
      <c r="E52" s="585"/>
      <c r="F52" s="581">
        <v>8339.7999999999993</v>
      </c>
      <c r="G52" s="581">
        <v>8354.2000000000007</v>
      </c>
      <c r="H52" s="582">
        <v>41019</v>
      </c>
      <c r="I52" s="582">
        <v>40834</v>
      </c>
      <c r="J52" s="583">
        <v>14400</v>
      </c>
    </row>
    <row r="53" spans="1:10" x14ac:dyDescent="0.25">
      <c r="A53" s="580" t="s">
        <v>661</v>
      </c>
      <c r="B53" s="581" t="s">
        <v>2014</v>
      </c>
      <c r="C53" s="581" t="s">
        <v>219</v>
      </c>
      <c r="D53" s="581"/>
      <c r="E53" s="581" t="s">
        <v>2014</v>
      </c>
      <c r="F53" s="581">
        <v>8040.2533999999996</v>
      </c>
      <c r="G53" s="581">
        <v>8190.2533999999996</v>
      </c>
      <c r="H53" s="582">
        <v>41018</v>
      </c>
      <c r="I53" s="582">
        <v>41018</v>
      </c>
      <c r="J53" s="583">
        <v>150000</v>
      </c>
    </row>
    <row r="54" spans="1:10" x14ac:dyDescent="0.25">
      <c r="A54" s="580" t="s">
        <v>2069</v>
      </c>
      <c r="B54" s="581" t="s">
        <v>2014</v>
      </c>
      <c r="C54" s="581" t="s">
        <v>2061</v>
      </c>
      <c r="D54" s="581"/>
      <c r="E54" s="581" t="s">
        <v>2014</v>
      </c>
      <c r="F54" s="581">
        <v>8054.0749999999998</v>
      </c>
      <c r="G54" s="581">
        <v>8280.9249999999993</v>
      </c>
      <c r="H54" s="582">
        <v>41003</v>
      </c>
      <c r="I54" s="582">
        <v>41974</v>
      </c>
      <c r="J54" s="583">
        <v>101850</v>
      </c>
    </row>
    <row r="55" spans="1:10" x14ac:dyDescent="0.25">
      <c r="A55" s="584"/>
      <c r="B55" s="585"/>
      <c r="C55" s="585"/>
      <c r="D55" s="585"/>
      <c r="E55" s="585"/>
      <c r="F55" s="581">
        <v>8027.0749999999998</v>
      </c>
      <c r="G55" s="581">
        <v>8348.9249999999993</v>
      </c>
      <c r="H55" s="582">
        <v>41003</v>
      </c>
      <c r="I55" s="582">
        <v>41974</v>
      </c>
      <c r="J55" s="583">
        <v>321850</v>
      </c>
    </row>
    <row r="56" spans="1:10" x14ac:dyDescent="0.25">
      <c r="A56" s="580" t="s">
        <v>2058</v>
      </c>
      <c r="B56" s="581" t="s">
        <v>2014</v>
      </c>
      <c r="C56" s="581" t="s">
        <v>2023</v>
      </c>
      <c r="D56" s="581"/>
      <c r="E56" s="581" t="s">
        <v>2014</v>
      </c>
      <c r="F56" s="581">
        <v>8076</v>
      </c>
      <c r="G56" s="581">
        <v>8164</v>
      </c>
      <c r="H56" s="582">
        <v>40966</v>
      </c>
      <c r="I56" s="582">
        <v>41424</v>
      </c>
      <c r="J56" s="583">
        <v>88000</v>
      </c>
    </row>
    <row r="57" spans="1:10" x14ac:dyDescent="0.25">
      <c r="A57" s="584"/>
      <c r="B57" s="585"/>
      <c r="C57" s="585"/>
      <c r="D57" s="585"/>
      <c r="E57" s="585"/>
      <c r="F57" s="581">
        <v>8206</v>
      </c>
      <c r="G57" s="581">
        <v>8294</v>
      </c>
      <c r="H57" s="582">
        <v>40966</v>
      </c>
      <c r="I57" s="582">
        <v>41424</v>
      </c>
      <c r="J57" s="583">
        <v>88000</v>
      </c>
    </row>
    <row r="58" spans="1:10" x14ac:dyDescent="0.25">
      <c r="A58" s="580" t="s">
        <v>224</v>
      </c>
      <c r="B58" s="581" t="s">
        <v>2014</v>
      </c>
      <c r="C58" s="581" t="s">
        <v>219</v>
      </c>
      <c r="D58" s="581"/>
      <c r="E58" s="581" t="s">
        <v>2014</v>
      </c>
      <c r="F58" s="581">
        <v>8170</v>
      </c>
      <c r="G58" s="581">
        <v>8210</v>
      </c>
      <c r="H58" s="582">
        <v>40956</v>
      </c>
      <c r="I58" s="582">
        <v>40956</v>
      </c>
      <c r="J58" s="583">
        <v>40000</v>
      </c>
    </row>
    <row r="59" spans="1:10" x14ac:dyDescent="0.25">
      <c r="A59" s="580" t="s">
        <v>433</v>
      </c>
      <c r="B59" s="581" t="s">
        <v>2014</v>
      </c>
      <c r="C59" s="581" t="s">
        <v>219</v>
      </c>
      <c r="D59" s="581"/>
      <c r="E59" s="581" t="s">
        <v>2014</v>
      </c>
      <c r="F59" s="581">
        <v>8030</v>
      </c>
      <c r="G59" s="581">
        <v>8330</v>
      </c>
      <c r="H59" s="582">
        <v>40955</v>
      </c>
      <c r="I59" s="582">
        <v>42005</v>
      </c>
      <c r="J59" s="583">
        <v>300000</v>
      </c>
    </row>
    <row r="60" spans="1:10" ht="13.8" thickBot="1" x14ac:dyDescent="0.3">
      <c r="A60" s="586" t="s">
        <v>215</v>
      </c>
      <c r="B60" s="587" t="s">
        <v>2014</v>
      </c>
      <c r="C60" s="587" t="s">
        <v>2017</v>
      </c>
      <c r="D60" s="587"/>
      <c r="E60" s="587" t="s">
        <v>2014</v>
      </c>
      <c r="F60" s="587">
        <v>8235</v>
      </c>
      <c r="G60" s="587">
        <v>8255</v>
      </c>
      <c r="H60" s="588">
        <v>40933</v>
      </c>
      <c r="I60" s="588">
        <v>41047</v>
      </c>
      <c r="J60" s="589">
        <v>20000</v>
      </c>
    </row>
    <row r="61" spans="1:10" x14ac:dyDescent="0.25">
      <c r="A61" s="572" t="s">
        <v>410</v>
      </c>
      <c r="B61" s="573" t="s">
        <v>2014</v>
      </c>
      <c r="C61" s="573" t="s">
        <v>405</v>
      </c>
      <c r="D61" s="573"/>
      <c r="E61" s="573" t="s">
        <v>2014</v>
      </c>
      <c r="F61" s="573">
        <v>8025</v>
      </c>
      <c r="G61" s="573">
        <v>8400</v>
      </c>
      <c r="H61" s="575">
        <v>40899</v>
      </c>
      <c r="I61" s="575">
        <v>39797</v>
      </c>
      <c r="J61" s="573">
        <v>375000</v>
      </c>
    </row>
    <row r="62" spans="1:10" x14ac:dyDescent="0.25">
      <c r="A62" s="572" t="s">
        <v>164</v>
      </c>
      <c r="B62" s="573" t="s">
        <v>2014</v>
      </c>
      <c r="C62" s="573" t="s">
        <v>91</v>
      </c>
      <c r="D62" s="573"/>
      <c r="E62" s="573" t="s">
        <v>2014</v>
      </c>
      <c r="F62" s="573">
        <v>8195</v>
      </c>
      <c r="G62" s="573">
        <v>8255</v>
      </c>
      <c r="H62" s="575">
        <v>40891</v>
      </c>
      <c r="I62" s="575">
        <v>40602</v>
      </c>
      <c r="J62" s="573">
        <v>60000</v>
      </c>
    </row>
    <row r="63" spans="1:10" x14ac:dyDescent="0.25">
      <c r="A63" s="572" t="s">
        <v>816</v>
      </c>
      <c r="B63" s="573" t="s">
        <v>2014</v>
      </c>
      <c r="C63" s="573" t="s">
        <v>59</v>
      </c>
      <c r="D63" s="573" t="s">
        <v>57</v>
      </c>
      <c r="E63" s="573" t="s">
        <v>2014</v>
      </c>
      <c r="F63" s="573">
        <v>8028</v>
      </c>
      <c r="G63" s="573">
        <v>8052</v>
      </c>
      <c r="H63" s="575">
        <v>40889</v>
      </c>
      <c r="I63" s="575">
        <v>33440</v>
      </c>
      <c r="J63" s="573">
        <v>24000</v>
      </c>
    </row>
    <row r="64" spans="1:10" x14ac:dyDescent="0.25">
      <c r="A64" s="211"/>
      <c r="B64" s="211"/>
      <c r="C64" s="211"/>
      <c r="D64" s="211"/>
      <c r="E64" s="211"/>
      <c r="F64" s="573">
        <v>8100</v>
      </c>
      <c r="G64" s="573">
        <v>8180</v>
      </c>
      <c r="H64" s="575">
        <v>40889</v>
      </c>
      <c r="I64" s="575">
        <v>33440</v>
      </c>
      <c r="J64" s="573">
        <v>80000</v>
      </c>
    </row>
    <row r="65" spans="1:10" x14ac:dyDescent="0.25">
      <c r="A65" s="572" t="s">
        <v>2041</v>
      </c>
      <c r="B65" s="573" t="s">
        <v>2014</v>
      </c>
      <c r="C65" s="573" t="s">
        <v>2040</v>
      </c>
      <c r="D65" s="573"/>
      <c r="E65" s="573" t="s">
        <v>2014</v>
      </c>
      <c r="F65" s="573">
        <v>8050</v>
      </c>
      <c r="G65" s="573">
        <v>8200</v>
      </c>
      <c r="H65" s="575">
        <v>40877</v>
      </c>
      <c r="I65" s="575">
        <v>39102</v>
      </c>
      <c r="J65" s="573">
        <v>150000</v>
      </c>
    </row>
    <row r="66" spans="1:10" x14ac:dyDescent="0.25">
      <c r="A66" s="572" t="s">
        <v>2043</v>
      </c>
      <c r="B66" s="573" t="s">
        <v>2014</v>
      </c>
      <c r="C66" s="573" t="s">
        <v>2040</v>
      </c>
      <c r="D66" s="573"/>
      <c r="E66" s="573" t="s">
        <v>2014</v>
      </c>
      <c r="F66" s="573">
        <v>8050</v>
      </c>
      <c r="G66" s="573">
        <v>8375</v>
      </c>
      <c r="H66" s="575">
        <v>40877</v>
      </c>
      <c r="I66" s="575">
        <v>38487</v>
      </c>
      <c r="J66" s="573">
        <v>150000</v>
      </c>
    </row>
    <row r="67" spans="1:10" x14ac:dyDescent="0.25">
      <c r="A67" s="572" t="s">
        <v>123</v>
      </c>
      <c r="B67" s="573" t="s">
        <v>2014</v>
      </c>
      <c r="C67" s="573" t="s">
        <v>124</v>
      </c>
      <c r="D67" s="573"/>
      <c r="E67" s="573" t="s">
        <v>2014</v>
      </c>
      <c r="F67" s="573">
        <v>8066.3</v>
      </c>
      <c r="G67" s="573">
        <v>8381.7000000000007</v>
      </c>
      <c r="H67" s="575">
        <v>40835</v>
      </c>
      <c r="I67" s="575">
        <v>41112</v>
      </c>
      <c r="J67" s="573">
        <v>123400</v>
      </c>
    </row>
    <row r="68" spans="1:10" x14ac:dyDescent="0.25">
      <c r="A68" s="572" t="s">
        <v>2091</v>
      </c>
      <c r="B68" s="573" t="s">
        <v>2014</v>
      </c>
      <c r="C68" s="573" t="s">
        <v>127</v>
      </c>
      <c r="D68" s="573"/>
      <c r="E68" s="573" t="s">
        <v>2014</v>
      </c>
      <c r="F68" s="573">
        <v>8025</v>
      </c>
      <c r="G68" s="573">
        <v>8400</v>
      </c>
      <c r="H68" s="575">
        <v>40830</v>
      </c>
      <c r="I68" s="575">
        <v>40917</v>
      </c>
      <c r="J68" s="573">
        <v>375000</v>
      </c>
    </row>
    <row r="69" spans="1:10" x14ac:dyDescent="0.25">
      <c r="A69" s="572" t="s">
        <v>2013</v>
      </c>
      <c r="B69" s="573" t="s">
        <v>2014</v>
      </c>
      <c r="C69" s="573" t="s">
        <v>59</v>
      </c>
      <c r="D69" s="573" t="s">
        <v>57</v>
      </c>
      <c r="E69" s="573" t="s">
        <v>2014</v>
      </c>
      <c r="F69" s="573">
        <v>8032.5</v>
      </c>
      <c r="G69" s="573">
        <v>8047.5</v>
      </c>
      <c r="H69" s="575">
        <v>40828</v>
      </c>
      <c r="I69" s="575">
        <v>39356</v>
      </c>
      <c r="J69" s="573">
        <v>15000</v>
      </c>
    </row>
    <row r="70" spans="1:10" x14ac:dyDescent="0.25">
      <c r="A70" s="572" t="s">
        <v>470</v>
      </c>
      <c r="B70" s="573" t="s">
        <v>2014</v>
      </c>
      <c r="C70" s="573" t="s">
        <v>471</v>
      </c>
      <c r="D70" s="573"/>
      <c r="E70" s="573" t="s">
        <v>2014</v>
      </c>
      <c r="F70" s="573">
        <v>8025</v>
      </c>
      <c r="G70" s="573">
        <v>8095</v>
      </c>
      <c r="H70" s="575">
        <v>40800</v>
      </c>
      <c r="I70" s="575">
        <v>41592</v>
      </c>
      <c r="J70" s="573">
        <v>70000</v>
      </c>
    </row>
    <row r="71" spans="1:10" x14ac:dyDescent="0.25">
      <c r="A71" s="572" t="s">
        <v>2021</v>
      </c>
      <c r="B71" s="573" t="s">
        <v>2014</v>
      </c>
      <c r="C71" s="573" t="s">
        <v>127</v>
      </c>
      <c r="D71" s="573"/>
      <c r="E71" s="573" t="s">
        <v>2014</v>
      </c>
      <c r="F71" s="573">
        <v>8032</v>
      </c>
      <c r="G71" s="573">
        <v>8400</v>
      </c>
      <c r="H71" s="575">
        <v>40791</v>
      </c>
      <c r="I71" s="575">
        <v>40903</v>
      </c>
      <c r="J71" s="573">
        <v>160000</v>
      </c>
    </row>
    <row r="72" spans="1:10" x14ac:dyDescent="0.25">
      <c r="A72" s="572" t="s">
        <v>132</v>
      </c>
      <c r="B72" s="573" t="s">
        <v>2014</v>
      </c>
      <c r="C72" s="573" t="s">
        <v>127</v>
      </c>
      <c r="D72" s="573"/>
      <c r="E72" s="573" t="s">
        <v>2014</v>
      </c>
      <c r="F72" s="573">
        <v>8025.65</v>
      </c>
      <c r="G72" s="573">
        <v>8043.15</v>
      </c>
      <c r="H72" s="575">
        <v>40791</v>
      </c>
      <c r="I72" s="575">
        <v>40903</v>
      </c>
      <c r="J72" s="573">
        <v>17500</v>
      </c>
    </row>
    <row r="73" spans="1:10" x14ac:dyDescent="0.25">
      <c r="A73" s="211"/>
      <c r="B73" s="211"/>
      <c r="C73" s="211"/>
      <c r="D73" s="211"/>
      <c r="E73" s="211"/>
      <c r="F73" s="573">
        <v>8265</v>
      </c>
      <c r="G73" s="573">
        <v>8315</v>
      </c>
      <c r="H73" s="575">
        <v>40791</v>
      </c>
      <c r="I73" s="575">
        <v>40903</v>
      </c>
      <c r="J73" s="573">
        <v>50000</v>
      </c>
    </row>
    <row r="74" spans="1:10" x14ac:dyDescent="0.25">
      <c r="A74" s="211"/>
      <c r="B74" s="211"/>
      <c r="C74" s="211"/>
      <c r="D74" s="211"/>
      <c r="E74" s="211"/>
      <c r="F74" s="573">
        <v>8174.5</v>
      </c>
      <c r="G74" s="573">
        <v>8241.5</v>
      </c>
      <c r="H74" s="575">
        <v>40791</v>
      </c>
      <c r="I74" s="575">
        <v>40903</v>
      </c>
      <c r="J74" s="573">
        <v>67000</v>
      </c>
    </row>
    <row r="75" spans="1:10" x14ac:dyDescent="0.25">
      <c r="A75" s="211"/>
      <c r="B75" s="211"/>
      <c r="C75" s="211"/>
      <c r="D75" s="211"/>
      <c r="E75" s="211"/>
      <c r="F75" s="573">
        <v>8330</v>
      </c>
      <c r="G75" s="573">
        <v>8400</v>
      </c>
      <c r="H75" s="575">
        <v>40791</v>
      </c>
      <c r="I75" s="575">
        <v>40903</v>
      </c>
      <c r="J75" s="573">
        <v>70000</v>
      </c>
    </row>
    <row r="76" spans="1:10" x14ac:dyDescent="0.25">
      <c r="A76" s="211"/>
      <c r="B76" s="211"/>
      <c r="C76" s="211"/>
      <c r="D76" s="211"/>
      <c r="E76" s="211"/>
      <c r="F76" s="573">
        <v>8057.5</v>
      </c>
      <c r="G76" s="573">
        <v>8158.5</v>
      </c>
      <c r="H76" s="575">
        <v>40791</v>
      </c>
      <c r="I76" s="575">
        <v>40903</v>
      </c>
      <c r="J76" s="573">
        <v>101000</v>
      </c>
    </row>
    <row r="77" spans="1:10" x14ac:dyDescent="0.25">
      <c r="A77" s="572" t="s">
        <v>135</v>
      </c>
      <c r="B77" s="573" t="s">
        <v>2014</v>
      </c>
      <c r="C77" s="573" t="s">
        <v>127</v>
      </c>
      <c r="D77" s="573"/>
      <c r="E77" s="573" t="s">
        <v>2014</v>
      </c>
      <c r="F77" s="573">
        <v>8077</v>
      </c>
      <c r="G77" s="573">
        <v>8130</v>
      </c>
      <c r="H77" s="575">
        <v>40791</v>
      </c>
      <c r="I77" s="575">
        <v>40903</v>
      </c>
      <c r="J77" s="573">
        <v>53000</v>
      </c>
    </row>
    <row r="78" spans="1:10" x14ac:dyDescent="0.25">
      <c r="A78" s="211"/>
      <c r="B78" s="211"/>
      <c r="C78" s="211"/>
      <c r="D78" s="211"/>
      <c r="E78" s="211"/>
      <c r="F78" s="573">
        <v>8295</v>
      </c>
      <c r="G78" s="573">
        <v>8348</v>
      </c>
      <c r="H78" s="575">
        <v>40791</v>
      </c>
      <c r="I78" s="575">
        <v>40903</v>
      </c>
      <c r="J78" s="573">
        <v>53000</v>
      </c>
    </row>
    <row r="79" spans="1:10" x14ac:dyDescent="0.25">
      <c r="A79" s="572" t="s">
        <v>2059</v>
      </c>
      <c r="B79" s="573" t="s">
        <v>2014</v>
      </c>
      <c r="C79" s="573" t="s">
        <v>59</v>
      </c>
      <c r="D79" s="573" t="s">
        <v>57</v>
      </c>
      <c r="E79" s="573" t="s">
        <v>2014</v>
      </c>
      <c r="F79" s="573">
        <v>8040</v>
      </c>
      <c r="G79" s="573">
        <v>8140</v>
      </c>
      <c r="H79" s="575">
        <v>40763</v>
      </c>
      <c r="I79" s="575">
        <v>41401</v>
      </c>
      <c r="J79" s="573">
        <v>100000</v>
      </c>
    </row>
    <row r="80" spans="1:10" x14ac:dyDescent="0.25">
      <c r="A80" s="572" t="s">
        <v>244</v>
      </c>
      <c r="B80" s="573" t="s">
        <v>2014</v>
      </c>
      <c r="C80" s="573" t="s">
        <v>127</v>
      </c>
      <c r="D80" s="573"/>
      <c r="E80" s="573" t="s">
        <v>2014</v>
      </c>
      <c r="F80" s="573">
        <v>8231</v>
      </c>
      <c r="G80" s="573">
        <v>8281</v>
      </c>
      <c r="H80" s="575">
        <v>40739</v>
      </c>
      <c r="I80" s="575">
        <v>40771</v>
      </c>
      <c r="J80" s="573">
        <v>50000</v>
      </c>
    </row>
    <row r="81" spans="1:11" x14ac:dyDescent="0.25">
      <c r="A81" s="572" t="s">
        <v>466</v>
      </c>
      <c r="B81" s="573" t="s">
        <v>2014</v>
      </c>
      <c r="C81" s="573" t="s">
        <v>219</v>
      </c>
      <c r="D81" s="573"/>
      <c r="E81" s="573" t="s">
        <v>2014</v>
      </c>
      <c r="F81" s="573">
        <v>8045</v>
      </c>
      <c r="G81" s="573">
        <v>8085</v>
      </c>
      <c r="H81" s="575">
        <v>40735</v>
      </c>
      <c r="I81" s="575">
        <v>40616</v>
      </c>
      <c r="J81" s="573">
        <v>40000</v>
      </c>
    </row>
    <row r="82" spans="1:11" x14ac:dyDescent="0.25">
      <c r="A82" s="572" t="s">
        <v>334</v>
      </c>
      <c r="B82" s="573" t="s">
        <v>2014</v>
      </c>
      <c r="C82" s="573" t="s">
        <v>219</v>
      </c>
      <c r="D82" s="573"/>
      <c r="E82" s="573" t="s">
        <v>2014</v>
      </c>
      <c r="F82" s="573">
        <v>8040.2533999999996</v>
      </c>
      <c r="G82" s="573">
        <v>8190.2533999999996</v>
      </c>
      <c r="H82" s="575">
        <v>40697</v>
      </c>
      <c r="I82" s="575">
        <v>41671</v>
      </c>
      <c r="J82" s="573">
        <v>150000</v>
      </c>
    </row>
    <row r="83" spans="1:11" x14ac:dyDescent="0.25">
      <c r="A83" s="572" t="s">
        <v>2050</v>
      </c>
      <c r="B83" s="573" t="s">
        <v>2014</v>
      </c>
      <c r="C83" s="573" t="s">
        <v>298</v>
      </c>
      <c r="D83" s="573"/>
      <c r="E83" s="573" t="s">
        <v>2014</v>
      </c>
      <c r="F83" s="573">
        <v>8165</v>
      </c>
      <c r="G83" s="573">
        <v>8380</v>
      </c>
      <c r="H83" s="575">
        <v>40696</v>
      </c>
      <c r="I83" s="575">
        <v>40696</v>
      </c>
      <c r="J83" s="573">
        <v>10000</v>
      </c>
    </row>
    <row r="84" spans="1:11" x14ac:dyDescent="0.25">
      <c r="A84" s="572" t="s">
        <v>2029</v>
      </c>
      <c r="B84" s="573" t="s">
        <v>2014</v>
      </c>
      <c r="C84" s="573" t="s">
        <v>171</v>
      </c>
      <c r="D84" s="573"/>
      <c r="E84" s="573" t="s">
        <v>2014</v>
      </c>
      <c r="F84" s="573">
        <v>8025</v>
      </c>
      <c r="G84" s="573">
        <v>8350</v>
      </c>
      <c r="H84" s="575">
        <v>40687</v>
      </c>
      <c r="I84" s="575">
        <v>40848</v>
      </c>
      <c r="J84" s="573">
        <v>100000</v>
      </c>
      <c r="K84" t="s">
        <v>2120</v>
      </c>
    </row>
    <row r="85" spans="1:11" x14ac:dyDescent="0.25">
      <c r="A85" s="211"/>
      <c r="B85" s="211"/>
      <c r="C85" s="211"/>
      <c r="D85" s="211"/>
      <c r="E85" s="211"/>
      <c r="F85" s="573">
        <v>8027.3</v>
      </c>
      <c r="G85" s="573">
        <v>8380</v>
      </c>
      <c r="H85" s="575">
        <v>40687</v>
      </c>
      <c r="I85" s="575">
        <v>40848</v>
      </c>
      <c r="J85" s="573">
        <v>160000</v>
      </c>
    </row>
    <row r="86" spans="1:11" x14ac:dyDescent="0.25">
      <c r="A86" s="572" t="s">
        <v>289</v>
      </c>
      <c r="B86" s="573" t="s">
        <v>2014</v>
      </c>
      <c r="C86" s="573" t="s">
        <v>2045</v>
      </c>
      <c r="D86" s="573"/>
      <c r="E86" s="573" t="s">
        <v>2014</v>
      </c>
      <c r="F86" s="573">
        <v>8025</v>
      </c>
      <c r="G86" s="573">
        <v>8345</v>
      </c>
      <c r="H86" s="575">
        <v>40645</v>
      </c>
      <c r="I86" s="575">
        <v>40968</v>
      </c>
      <c r="J86" s="573">
        <v>320000</v>
      </c>
    </row>
    <row r="87" spans="1:11" x14ac:dyDescent="0.25">
      <c r="A87" s="211"/>
      <c r="B87" s="211"/>
      <c r="C87" s="211"/>
      <c r="D87" s="211"/>
      <c r="E87" s="211"/>
      <c r="F87" s="573">
        <v>8045</v>
      </c>
      <c r="G87" s="573">
        <v>8365</v>
      </c>
      <c r="H87" s="575">
        <v>40645</v>
      </c>
      <c r="I87" s="575">
        <v>40968</v>
      </c>
      <c r="J87" s="573">
        <v>320000</v>
      </c>
    </row>
    <row r="88" spans="1:11" x14ac:dyDescent="0.25">
      <c r="A88" s="211"/>
      <c r="B88" s="211"/>
      <c r="C88" s="211"/>
      <c r="D88" s="211"/>
      <c r="E88" s="211"/>
      <c r="F88" s="573">
        <v>8065</v>
      </c>
      <c r="G88" s="573">
        <v>8385</v>
      </c>
      <c r="H88" s="575">
        <v>40645</v>
      </c>
      <c r="I88" s="575">
        <v>40968</v>
      </c>
      <c r="J88" s="573">
        <v>320000</v>
      </c>
    </row>
    <row r="89" spans="1:11" x14ac:dyDescent="0.25">
      <c r="A89" s="572" t="s">
        <v>435</v>
      </c>
      <c r="B89" s="573" t="s">
        <v>2014</v>
      </c>
      <c r="C89" s="573" t="s">
        <v>59</v>
      </c>
      <c r="D89" s="573" t="s">
        <v>57</v>
      </c>
      <c r="E89" s="573" t="s">
        <v>2014</v>
      </c>
      <c r="F89" s="573">
        <v>8141</v>
      </c>
      <c r="G89" s="573">
        <v>8159</v>
      </c>
      <c r="H89" s="575">
        <v>40625</v>
      </c>
      <c r="I89" s="575">
        <v>40119</v>
      </c>
      <c r="J89" s="573">
        <v>18000</v>
      </c>
    </row>
    <row r="90" spans="1:11" x14ac:dyDescent="0.25">
      <c r="A90" s="572" t="s">
        <v>2020</v>
      </c>
      <c r="B90" s="573" t="s">
        <v>2014</v>
      </c>
      <c r="C90" s="573" t="s">
        <v>219</v>
      </c>
      <c r="D90" s="573"/>
      <c r="E90" s="573" t="s">
        <v>2014</v>
      </c>
      <c r="F90" s="573">
        <v>8152.5</v>
      </c>
      <c r="G90" s="573">
        <v>8167.5</v>
      </c>
      <c r="H90" s="575">
        <v>40584</v>
      </c>
      <c r="I90" s="575">
        <v>38183</v>
      </c>
      <c r="J90" s="573">
        <v>15000</v>
      </c>
    </row>
    <row r="91" spans="1:11" x14ac:dyDescent="0.25">
      <c r="A91" s="211"/>
      <c r="B91" s="211"/>
      <c r="C91" s="211"/>
      <c r="D91" s="211"/>
      <c r="E91" s="211"/>
      <c r="F91" s="573">
        <v>8085</v>
      </c>
      <c r="G91" s="573">
        <v>8235</v>
      </c>
      <c r="H91" s="575">
        <v>40584</v>
      </c>
      <c r="I91" s="575">
        <v>38183</v>
      </c>
      <c r="J91" s="573">
        <v>150000</v>
      </c>
    </row>
    <row r="92" spans="1:11" x14ac:dyDescent="0.25">
      <c r="A92" s="572" t="s">
        <v>2033</v>
      </c>
      <c r="B92" s="573" t="s">
        <v>2014</v>
      </c>
      <c r="C92" s="573" t="s">
        <v>219</v>
      </c>
      <c r="D92" s="573"/>
      <c r="E92" s="573" t="s">
        <v>2014</v>
      </c>
      <c r="F92" s="573">
        <v>8085</v>
      </c>
      <c r="G92" s="573">
        <v>8235</v>
      </c>
      <c r="H92" s="575">
        <v>40584</v>
      </c>
      <c r="I92" s="575">
        <v>37380</v>
      </c>
      <c r="J92" s="573">
        <v>150000</v>
      </c>
    </row>
    <row r="93" spans="1:11" x14ac:dyDescent="0.25">
      <c r="A93" s="572" t="s">
        <v>2072</v>
      </c>
      <c r="B93" s="573" t="s">
        <v>2014</v>
      </c>
      <c r="C93" s="573" t="s">
        <v>59</v>
      </c>
      <c r="D93" s="573" t="s">
        <v>57</v>
      </c>
      <c r="E93" s="573" t="s">
        <v>2014</v>
      </c>
      <c r="F93" s="573">
        <v>8025</v>
      </c>
      <c r="G93" s="573">
        <v>8330</v>
      </c>
      <c r="H93" s="575">
        <v>40570</v>
      </c>
      <c r="I93" s="575">
        <v>41820</v>
      </c>
      <c r="J93" s="573">
        <v>140000</v>
      </c>
    </row>
    <row r="94" spans="1:11" x14ac:dyDescent="0.25">
      <c r="A94" s="572" t="s">
        <v>2073</v>
      </c>
      <c r="B94" s="573" t="s">
        <v>2014</v>
      </c>
      <c r="C94" s="573" t="s">
        <v>59</v>
      </c>
      <c r="D94" s="573" t="s">
        <v>57</v>
      </c>
      <c r="E94" s="573" t="s">
        <v>2014</v>
      </c>
      <c r="F94" s="573">
        <v>8025</v>
      </c>
      <c r="G94" s="573">
        <v>8330</v>
      </c>
      <c r="H94" s="575">
        <v>40570</v>
      </c>
      <c r="I94" s="575">
        <v>42185</v>
      </c>
      <c r="J94" s="573">
        <v>140000</v>
      </c>
    </row>
    <row r="95" spans="1:11" x14ac:dyDescent="0.25">
      <c r="A95" s="572" t="s">
        <v>2074</v>
      </c>
      <c r="B95" s="573" t="s">
        <v>2014</v>
      </c>
      <c r="C95" s="573" t="s">
        <v>59</v>
      </c>
      <c r="D95" s="573" t="s">
        <v>57</v>
      </c>
      <c r="E95" s="573" t="s">
        <v>2014</v>
      </c>
      <c r="F95" s="573">
        <v>8025</v>
      </c>
      <c r="G95" s="573">
        <v>8330</v>
      </c>
      <c r="H95" s="575">
        <v>40570</v>
      </c>
      <c r="I95" s="575">
        <v>42185</v>
      </c>
      <c r="J95" s="573">
        <v>140000</v>
      </c>
    </row>
    <row r="96" spans="1:11" x14ac:dyDescent="0.25">
      <c r="A96" s="572" t="s">
        <v>290</v>
      </c>
      <c r="B96" s="573" t="s">
        <v>2014</v>
      </c>
      <c r="C96" s="573" t="s">
        <v>2045</v>
      </c>
      <c r="D96" s="573"/>
      <c r="E96" s="573" t="s">
        <v>2014</v>
      </c>
      <c r="F96" s="573">
        <v>8052.5</v>
      </c>
      <c r="G96" s="573">
        <v>8207.5</v>
      </c>
      <c r="H96" s="575">
        <v>40499</v>
      </c>
      <c r="I96" s="575">
        <v>40686</v>
      </c>
      <c r="J96" s="573">
        <v>155000</v>
      </c>
    </row>
    <row r="97" spans="1:10" x14ac:dyDescent="0.25">
      <c r="A97" s="211"/>
      <c r="B97" s="211"/>
      <c r="C97" s="211"/>
      <c r="D97" s="211"/>
      <c r="E97" s="211"/>
      <c r="F97" s="573">
        <v>8182.5</v>
      </c>
      <c r="G97" s="573">
        <v>8337.5</v>
      </c>
      <c r="H97" s="575">
        <v>40499</v>
      </c>
      <c r="I97" s="575">
        <v>40686</v>
      </c>
      <c r="J97" s="573">
        <v>155000</v>
      </c>
    </row>
    <row r="98" spans="1:10" x14ac:dyDescent="0.25">
      <c r="A98" s="572" t="s">
        <v>2071</v>
      </c>
      <c r="B98" s="573" t="s">
        <v>2014</v>
      </c>
      <c r="C98" s="573" t="s">
        <v>413</v>
      </c>
      <c r="D98" s="573"/>
      <c r="E98" s="573" t="s">
        <v>2014</v>
      </c>
      <c r="F98" s="573">
        <v>8120</v>
      </c>
      <c r="G98" s="573">
        <v>8220</v>
      </c>
      <c r="H98" s="575">
        <v>40437</v>
      </c>
      <c r="I98" s="575">
        <v>39448</v>
      </c>
      <c r="J98" s="573">
        <v>100000</v>
      </c>
    </row>
    <row r="99" spans="1:10" x14ac:dyDescent="0.25">
      <c r="A99" s="211"/>
      <c r="B99" s="211"/>
      <c r="C99" s="211"/>
      <c r="D99" s="211"/>
      <c r="E99" s="211"/>
      <c r="F99" s="573">
        <v>8230</v>
      </c>
      <c r="G99" s="573">
        <v>8330</v>
      </c>
      <c r="H99" s="575">
        <v>40437</v>
      </c>
      <c r="I99" s="575">
        <v>39448</v>
      </c>
      <c r="J99" s="573">
        <v>100000</v>
      </c>
    </row>
    <row r="100" spans="1:10" x14ac:dyDescent="0.25">
      <c r="A100" s="572" t="s">
        <v>2046</v>
      </c>
      <c r="B100" s="573" t="s">
        <v>2014</v>
      </c>
      <c r="C100" s="573" t="s">
        <v>91</v>
      </c>
      <c r="D100" s="573"/>
      <c r="E100" s="573" t="s">
        <v>2014</v>
      </c>
      <c r="F100" s="573">
        <v>8066.3</v>
      </c>
      <c r="G100" s="573">
        <v>8381.7000000000007</v>
      </c>
      <c r="H100" s="575">
        <v>40435</v>
      </c>
      <c r="I100" s="575">
        <v>41244</v>
      </c>
      <c r="J100" s="573">
        <v>123400</v>
      </c>
    </row>
    <row r="101" spans="1:10" x14ac:dyDescent="0.25">
      <c r="A101" s="572" t="s">
        <v>162</v>
      </c>
      <c r="B101" s="573" t="s">
        <v>2014</v>
      </c>
      <c r="C101" s="573" t="s">
        <v>163</v>
      </c>
      <c r="D101" s="573"/>
      <c r="E101" s="573" t="s">
        <v>2014</v>
      </c>
      <c r="F101" s="573">
        <v>8130</v>
      </c>
      <c r="G101" s="573">
        <v>8270</v>
      </c>
      <c r="H101" s="575">
        <v>40372</v>
      </c>
      <c r="I101" s="575">
        <v>40026</v>
      </c>
      <c r="J101" s="573">
        <v>140000</v>
      </c>
    </row>
    <row r="102" spans="1:10" x14ac:dyDescent="0.25">
      <c r="A102" s="572" t="s">
        <v>295</v>
      </c>
      <c r="B102" s="573" t="s">
        <v>2014</v>
      </c>
      <c r="C102" s="573" t="s">
        <v>219</v>
      </c>
      <c r="D102" s="573"/>
      <c r="E102" s="573" t="s">
        <v>2014</v>
      </c>
      <c r="F102" s="573">
        <v>8025</v>
      </c>
      <c r="G102" s="573">
        <v>8400</v>
      </c>
      <c r="H102" s="575">
        <v>40282</v>
      </c>
      <c r="I102" s="575">
        <v>41316</v>
      </c>
      <c r="J102" s="573">
        <v>375000</v>
      </c>
    </row>
    <row r="103" spans="1:10" x14ac:dyDescent="0.25">
      <c r="A103" s="572" t="s">
        <v>2030</v>
      </c>
      <c r="B103" s="573" t="s">
        <v>2014</v>
      </c>
      <c r="C103" s="573" t="s">
        <v>171</v>
      </c>
      <c r="D103" s="573"/>
      <c r="E103" s="573" t="s">
        <v>2014</v>
      </c>
      <c r="F103" s="573">
        <v>8025</v>
      </c>
      <c r="G103" s="573">
        <v>8350</v>
      </c>
      <c r="H103" s="575">
        <v>40252</v>
      </c>
      <c r="I103" s="575">
        <v>40848</v>
      </c>
      <c r="J103" s="573">
        <v>100000</v>
      </c>
    </row>
    <row r="104" spans="1:10" x14ac:dyDescent="0.25">
      <c r="A104" s="572" t="s">
        <v>2082</v>
      </c>
      <c r="B104" s="573" t="s">
        <v>2014</v>
      </c>
      <c r="C104" s="573" t="s">
        <v>91</v>
      </c>
      <c r="D104" s="573"/>
      <c r="E104" s="573" t="s">
        <v>2014</v>
      </c>
      <c r="F104" s="573">
        <v>8044</v>
      </c>
      <c r="G104" s="573">
        <v>8084</v>
      </c>
      <c r="H104" s="575">
        <v>40092</v>
      </c>
      <c r="I104" s="575">
        <v>33887</v>
      </c>
      <c r="J104" s="573">
        <v>40000</v>
      </c>
    </row>
    <row r="105" spans="1:10" x14ac:dyDescent="0.25">
      <c r="A105" s="211"/>
      <c r="B105" s="211"/>
      <c r="C105" s="211"/>
      <c r="D105" s="211"/>
      <c r="E105" s="211"/>
      <c r="F105" s="573">
        <v>8025</v>
      </c>
      <c r="G105" s="573">
        <v>8400</v>
      </c>
      <c r="H105" s="575">
        <v>40092</v>
      </c>
      <c r="I105" s="575">
        <v>33887</v>
      </c>
      <c r="J105" s="573">
        <v>160000</v>
      </c>
    </row>
    <row r="106" spans="1:10" x14ac:dyDescent="0.25">
      <c r="A106" s="572" t="s">
        <v>461</v>
      </c>
      <c r="B106" s="573" t="s">
        <v>2014</v>
      </c>
      <c r="C106" s="573" t="s">
        <v>163</v>
      </c>
      <c r="D106" s="573"/>
      <c r="E106" s="573" t="s">
        <v>2014</v>
      </c>
      <c r="F106" s="573">
        <v>8115</v>
      </c>
      <c r="G106" s="573">
        <v>8139</v>
      </c>
      <c r="H106" s="575">
        <v>40066</v>
      </c>
      <c r="I106" s="575">
        <v>38652</v>
      </c>
      <c r="J106" s="573">
        <v>24000</v>
      </c>
    </row>
    <row r="107" spans="1:10" x14ac:dyDescent="0.25">
      <c r="A107" s="572" t="s">
        <v>445</v>
      </c>
      <c r="B107" s="573" t="s">
        <v>2014</v>
      </c>
      <c r="C107" s="573" t="s">
        <v>447</v>
      </c>
      <c r="D107" s="573"/>
      <c r="E107" s="573" t="s">
        <v>2014</v>
      </c>
      <c r="F107" s="573">
        <v>8300</v>
      </c>
      <c r="G107" s="573">
        <v>8370</v>
      </c>
      <c r="H107" s="575">
        <v>40049</v>
      </c>
      <c r="I107" s="575">
        <v>40893</v>
      </c>
      <c r="J107" s="573">
        <v>70000</v>
      </c>
    </row>
    <row r="108" spans="1:10" x14ac:dyDescent="0.25">
      <c r="A108" s="572" t="s">
        <v>2024</v>
      </c>
      <c r="B108" s="573" t="s">
        <v>2014</v>
      </c>
      <c r="C108" s="573" t="s">
        <v>59</v>
      </c>
      <c r="D108" s="573" t="s">
        <v>57</v>
      </c>
      <c r="E108" s="573" t="s">
        <v>2014</v>
      </c>
      <c r="F108" s="573">
        <v>8060</v>
      </c>
      <c r="G108" s="573">
        <v>8140</v>
      </c>
      <c r="H108" s="575">
        <v>40009</v>
      </c>
      <c r="I108" s="575">
        <v>39997</v>
      </c>
      <c r="J108" s="573">
        <v>80000</v>
      </c>
    </row>
    <row r="109" spans="1:10" x14ac:dyDescent="0.25">
      <c r="A109" s="572" t="s">
        <v>2019</v>
      </c>
      <c r="B109" s="573" t="s">
        <v>2014</v>
      </c>
      <c r="C109" s="573" t="s">
        <v>59</v>
      </c>
      <c r="D109" s="573"/>
      <c r="E109" s="573" t="s">
        <v>2014</v>
      </c>
      <c r="F109" s="573">
        <v>8025</v>
      </c>
      <c r="G109" s="573">
        <v>8275</v>
      </c>
      <c r="H109" s="575">
        <v>39995</v>
      </c>
      <c r="I109" s="575">
        <v>41257</v>
      </c>
      <c r="J109" s="573">
        <v>250000</v>
      </c>
    </row>
    <row r="110" spans="1:10" x14ac:dyDescent="0.25">
      <c r="A110" s="572" t="s">
        <v>468</v>
      </c>
      <c r="B110" s="573" t="s">
        <v>2014</v>
      </c>
      <c r="C110" s="573" t="s">
        <v>219</v>
      </c>
      <c r="D110" s="573"/>
      <c r="E110" s="573" t="s">
        <v>2014</v>
      </c>
      <c r="F110" s="573">
        <v>8025</v>
      </c>
      <c r="G110" s="573">
        <v>8125</v>
      </c>
      <c r="H110" s="575">
        <v>39988</v>
      </c>
      <c r="I110" s="575">
        <v>39196</v>
      </c>
      <c r="J110" s="573">
        <v>100000</v>
      </c>
    </row>
    <row r="111" spans="1:10" x14ac:dyDescent="0.25">
      <c r="A111" s="572" t="s">
        <v>2088</v>
      </c>
      <c r="B111" s="573" t="s">
        <v>2014</v>
      </c>
      <c r="C111" s="573" t="s">
        <v>219</v>
      </c>
      <c r="D111" s="573"/>
      <c r="E111" s="573" t="s">
        <v>2014</v>
      </c>
      <c r="F111" s="573">
        <v>8189.982</v>
      </c>
      <c r="G111" s="573">
        <v>8190.018</v>
      </c>
      <c r="H111" s="575">
        <v>39939</v>
      </c>
      <c r="I111" s="575">
        <v>36420</v>
      </c>
      <c r="J111" s="573">
        <v>36</v>
      </c>
    </row>
    <row r="112" spans="1:10" x14ac:dyDescent="0.25">
      <c r="A112" s="211"/>
      <c r="B112" s="211"/>
      <c r="C112" s="211"/>
      <c r="D112" s="211"/>
      <c r="E112" s="211"/>
      <c r="F112" s="573">
        <v>8393.9500000000007</v>
      </c>
      <c r="G112" s="573">
        <v>8394.0499999999993</v>
      </c>
      <c r="H112" s="575">
        <v>39939</v>
      </c>
      <c r="I112" s="575">
        <v>39697</v>
      </c>
      <c r="J112" s="573">
        <v>100</v>
      </c>
    </row>
    <row r="113" spans="1:10" x14ac:dyDescent="0.25">
      <c r="A113" s="211"/>
      <c r="B113" s="211"/>
      <c r="C113" s="211"/>
      <c r="D113" s="211"/>
      <c r="E113" s="211"/>
      <c r="F113" s="573">
        <v>8115</v>
      </c>
      <c r="G113" s="573">
        <v>8265</v>
      </c>
      <c r="H113" s="575">
        <v>39939</v>
      </c>
      <c r="I113" s="575">
        <v>36420</v>
      </c>
      <c r="J113" s="573">
        <v>150000</v>
      </c>
    </row>
    <row r="114" spans="1:10" x14ac:dyDescent="0.25">
      <c r="A114" s="211"/>
      <c r="B114" s="211"/>
      <c r="C114" s="211"/>
      <c r="D114" s="211"/>
      <c r="E114" s="211"/>
      <c r="F114" s="573">
        <v>8135</v>
      </c>
      <c r="G114" s="573">
        <v>8285</v>
      </c>
      <c r="H114" s="575">
        <v>39939</v>
      </c>
      <c r="I114" s="575">
        <v>39697</v>
      </c>
      <c r="J114" s="573">
        <v>150000</v>
      </c>
    </row>
    <row r="115" spans="1:10" x14ac:dyDescent="0.25">
      <c r="A115" s="211"/>
      <c r="B115" s="211"/>
      <c r="C115" s="211"/>
      <c r="D115" s="211"/>
      <c r="E115" s="211"/>
      <c r="F115" s="573">
        <v>8025</v>
      </c>
      <c r="G115" s="573">
        <v>8395</v>
      </c>
      <c r="H115" s="575">
        <v>39939</v>
      </c>
      <c r="I115" s="575">
        <v>39697</v>
      </c>
      <c r="J115" s="573">
        <v>370000</v>
      </c>
    </row>
    <row r="116" spans="1:10" x14ac:dyDescent="0.25">
      <c r="A116" s="572" t="s">
        <v>231</v>
      </c>
      <c r="B116" s="573" t="s">
        <v>2014</v>
      </c>
      <c r="C116" s="573" t="s">
        <v>2017</v>
      </c>
      <c r="D116" s="573"/>
      <c r="E116" s="573" t="s">
        <v>2014</v>
      </c>
      <c r="F116" s="573">
        <v>8033</v>
      </c>
      <c r="G116" s="573">
        <v>8177</v>
      </c>
      <c r="H116" s="575">
        <v>39856</v>
      </c>
      <c r="I116" s="575">
        <v>39836</v>
      </c>
      <c r="J116" s="573">
        <v>144000</v>
      </c>
    </row>
    <row r="117" spans="1:10" x14ac:dyDescent="0.25">
      <c r="A117" s="572" t="s">
        <v>2051</v>
      </c>
      <c r="B117" s="573" t="s">
        <v>2014</v>
      </c>
      <c r="C117" s="573" t="s">
        <v>51</v>
      </c>
      <c r="D117" s="573"/>
      <c r="E117" s="573" t="s">
        <v>2014</v>
      </c>
      <c r="F117" s="573">
        <v>8090</v>
      </c>
      <c r="G117" s="573">
        <v>8340</v>
      </c>
      <c r="H117" s="575">
        <v>39850</v>
      </c>
      <c r="I117" s="575">
        <v>39070</v>
      </c>
      <c r="J117" s="573">
        <v>250000</v>
      </c>
    </row>
    <row r="118" spans="1:10" x14ac:dyDescent="0.25">
      <c r="A118" s="572" t="s">
        <v>2026</v>
      </c>
      <c r="B118" s="573" t="s">
        <v>2014</v>
      </c>
      <c r="C118" s="573" t="s">
        <v>2027</v>
      </c>
      <c r="D118" s="573"/>
      <c r="E118" s="573" t="s">
        <v>2014</v>
      </c>
      <c r="F118" s="573">
        <v>8168</v>
      </c>
      <c r="G118" s="573">
        <v>8232</v>
      </c>
      <c r="H118" s="575">
        <v>39833</v>
      </c>
      <c r="I118" s="575">
        <v>40071</v>
      </c>
      <c r="J118" s="573">
        <v>64000</v>
      </c>
    </row>
    <row r="119" spans="1:10" x14ac:dyDescent="0.25">
      <c r="A119" s="572" t="s">
        <v>236</v>
      </c>
      <c r="B119" s="573" t="s">
        <v>2014</v>
      </c>
      <c r="C119" s="573" t="s">
        <v>127</v>
      </c>
      <c r="D119" s="573"/>
      <c r="E119" s="573" t="s">
        <v>2014</v>
      </c>
      <c r="F119" s="573">
        <v>8170</v>
      </c>
      <c r="G119" s="573">
        <v>8230</v>
      </c>
      <c r="H119" s="575">
        <v>39689</v>
      </c>
      <c r="I119" s="575">
        <v>39697</v>
      </c>
      <c r="J119" s="573">
        <v>60000</v>
      </c>
    </row>
    <row r="120" spans="1:10" x14ac:dyDescent="0.25">
      <c r="A120" s="211"/>
      <c r="B120" s="211"/>
      <c r="C120" s="211"/>
      <c r="D120" s="211"/>
      <c r="E120" s="211"/>
      <c r="F120" s="573">
        <v>8140</v>
      </c>
      <c r="G120" s="573">
        <v>8260</v>
      </c>
      <c r="H120" s="575">
        <v>39689</v>
      </c>
      <c r="I120" s="575">
        <v>39697</v>
      </c>
      <c r="J120" s="573">
        <v>120000</v>
      </c>
    </row>
    <row r="121" spans="1:10" x14ac:dyDescent="0.25">
      <c r="A121" s="211"/>
      <c r="B121" s="211"/>
      <c r="C121" s="211"/>
      <c r="D121" s="211"/>
      <c r="E121" s="211"/>
      <c r="F121" s="573">
        <v>8120</v>
      </c>
      <c r="G121" s="573">
        <v>8280</v>
      </c>
      <c r="H121" s="575">
        <v>39689</v>
      </c>
      <c r="I121" s="575">
        <v>39697</v>
      </c>
      <c r="J121" s="573">
        <v>160000</v>
      </c>
    </row>
    <row r="122" spans="1:10" x14ac:dyDescent="0.25">
      <c r="A122" s="211"/>
      <c r="B122" s="211"/>
      <c r="C122" s="211"/>
      <c r="D122" s="211"/>
      <c r="E122" s="211"/>
      <c r="F122" s="573">
        <v>8340</v>
      </c>
      <c r="G122" s="573">
        <v>8500</v>
      </c>
      <c r="H122" s="575">
        <v>39689</v>
      </c>
      <c r="I122" s="575">
        <v>39697</v>
      </c>
      <c r="J122" s="573">
        <v>160000</v>
      </c>
    </row>
    <row r="123" spans="1:10" x14ac:dyDescent="0.25">
      <c r="A123" s="572" t="s">
        <v>448</v>
      </c>
      <c r="B123" s="573" t="s">
        <v>2014</v>
      </c>
      <c r="C123" s="573" t="s">
        <v>2045</v>
      </c>
      <c r="D123" s="573"/>
      <c r="E123" s="573" t="s">
        <v>2014</v>
      </c>
      <c r="F123" s="573">
        <v>8121.5</v>
      </c>
      <c r="G123" s="573">
        <v>8332.5</v>
      </c>
      <c r="H123" s="575">
        <v>39657</v>
      </c>
      <c r="I123" s="575">
        <v>40933</v>
      </c>
      <c r="J123" s="573">
        <v>11000</v>
      </c>
    </row>
    <row r="124" spans="1:10" x14ac:dyDescent="0.25">
      <c r="A124" s="572" t="s">
        <v>394</v>
      </c>
      <c r="B124" s="573" t="s">
        <v>2014</v>
      </c>
      <c r="C124" s="573" t="s">
        <v>91</v>
      </c>
      <c r="D124" s="573"/>
      <c r="E124" s="573" t="s">
        <v>2014</v>
      </c>
      <c r="F124" s="573">
        <v>8134.3</v>
      </c>
      <c r="G124" s="573">
        <v>8392.7000000000007</v>
      </c>
      <c r="H124" s="575">
        <v>39637</v>
      </c>
      <c r="I124" s="575">
        <v>39355</v>
      </c>
      <c r="J124" s="573">
        <v>115400</v>
      </c>
    </row>
    <row r="125" spans="1:10" x14ac:dyDescent="0.25">
      <c r="A125" s="572" t="s">
        <v>2028</v>
      </c>
      <c r="B125" s="573" t="s">
        <v>2014</v>
      </c>
      <c r="C125" s="573" t="s">
        <v>171</v>
      </c>
      <c r="D125" s="573"/>
      <c r="E125" s="573" t="s">
        <v>2014</v>
      </c>
      <c r="F125" s="573">
        <v>8038</v>
      </c>
      <c r="G125" s="573">
        <v>8239.5</v>
      </c>
      <c r="H125" s="575">
        <v>39614</v>
      </c>
      <c r="I125" s="575">
        <v>40023</v>
      </c>
      <c r="J125" s="573">
        <v>24000</v>
      </c>
    </row>
    <row r="126" spans="1:10" x14ac:dyDescent="0.25">
      <c r="A126" s="572" t="s">
        <v>62</v>
      </c>
      <c r="B126" s="573" t="s">
        <v>2014</v>
      </c>
      <c r="C126" s="573" t="s">
        <v>2017</v>
      </c>
      <c r="D126" s="573"/>
      <c r="E126" s="573" t="s">
        <v>2014</v>
      </c>
      <c r="F126" s="573">
        <v>8025</v>
      </c>
      <c r="G126" s="573">
        <v>8400</v>
      </c>
      <c r="H126" s="575">
        <v>39612</v>
      </c>
      <c r="I126" s="575">
        <v>38741</v>
      </c>
      <c r="J126" s="573">
        <v>375000</v>
      </c>
    </row>
    <row r="127" spans="1:10" x14ac:dyDescent="0.25">
      <c r="A127" s="572" t="s">
        <v>2022</v>
      </c>
      <c r="B127" s="573" t="s">
        <v>2014</v>
      </c>
      <c r="C127" s="573" t="s">
        <v>2023</v>
      </c>
      <c r="D127" s="573"/>
      <c r="E127" s="573" t="s">
        <v>2014</v>
      </c>
      <c r="F127" s="573">
        <v>8070</v>
      </c>
      <c r="G127" s="573">
        <v>8300</v>
      </c>
      <c r="H127" s="575">
        <v>39577</v>
      </c>
      <c r="I127" s="575">
        <v>39241</v>
      </c>
      <c r="J127" s="573">
        <v>100000</v>
      </c>
    </row>
    <row r="128" spans="1:10" x14ac:dyDescent="0.25">
      <c r="A128" s="572" t="s">
        <v>2018</v>
      </c>
      <c r="B128" s="573" t="s">
        <v>2014</v>
      </c>
      <c r="C128" s="573" t="s">
        <v>73</v>
      </c>
      <c r="D128" s="573"/>
      <c r="E128" s="573" t="s">
        <v>2014</v>
      </c>
      <c r="F128" s="573">
        <v>8035</v>
      </c>
      <c r="G128" s="573">
        <v>8105</v>
      </c>
      <c r="H128" s="575">
        <v>39558</v>
      </c>
      <c r="I128" s="575">
        <v>40371</v>
      </c>
      <c r="J128" s="573">
        <v>70000</v>
      </c>
    </row>
    <row r="129" spans="1:10" x14ac:dyDescent="0.25">
      <c r="A129" s="572" t="s">
        <v>2025</v>
      </c>
      <c r="B129" s="573" t="s">
        <v>2014</v>
      </c>
      <c r="C129" s="573" t="s">
        <v>59</v>
      </c>
      <c r="D129" s="573" t="s">
        <v>57</v>
      </c>
      <c r="E129" s="573" t="s">
        <v>2014</v>
      </c>
      <c r="F129" s="573">
        <v>8060</v>
      </c>
      <c r="G129" s="573">
        <v>8140</v>
      </c>
      <c r="H129" s="575">
        <v>39554</v>
      </c>
      <c r="I129" s="575">
        <v>40276</v>
      </c>
      <c r="J129" s="573">
        <v>80000</v>
      </c>
    </row>
    <row r="130" spans="1:10" x14ac:dyDescent="0.25">
      <c r="A130" s="572" t="s">
        <v>2052</v>
      </c>
      <c r="B130" s="573" t="s">
        <v>2014</v>
      </c>
      <c r="C130" s="573" t="s">
        <v>91</v>
      </c>
      <c r="D130" s="573"/>
      <c r="E130" s="573" t="s">
        <v>2014</v>
      </c>
      <c r="F130" s="573">
        <v>8112.65</v>
      </c>
      <c r="G130" s="573">
        <v>8335.35</v>
      </c>
      <c r="H130" s="575">
        <v>39511</v>
      </c>
      <c r="I130" s="575">
        <v>40073</v>
      </c>
      <c r="J130" s="573">
        <v>30700</v>
      </c>
    </row>
    <row r="131" spans="1:10" x14ac:dyDescent="0.25">
      <c r="A131" s="211"/>
      <c r="B131" s="211"/>
      <c r="C131" s="211"/>
      <c r="D131" s="211"/>
      <c r="E131" s="211"/>
      <c r="F131" s="573">
        <v>8066.5</v>
      </c>
      <c r="G131" s="573">
        <v>8381.5</v>
      </c>
      <c r="H131" s="575">
        <v>39511</v>
      </c>
      <c r="I131" s="575">
        <v>40073</v>
      </c>
      <c r="J131" s="573">
        <v>123000</v>
      </c>
    </row>
    <row r="132" spans="1:10" x14ac:dyDescent="0.25">
      <c r="A132" s="572" t="s">
        <v>2086</v>
      </c>
      <c r="B132" s="573" t="s">
        <v>2014</v>
      </c>
      <c r="C132" s="573" t="s">
        <v>219</v>
      </c>
      <c r="D132" s="573"/>
      <c r="E132" s="573" t="s">
        <v>2014</v>
      </c>
      <c r="F132" s="573">
        <v>8027.9</v>
      </c>
      <c r="G132" s="573">
        <v>8032.1</v>
      </c>
      <c r="H132" s="575">
        <v>39471</v>
      </c>
      <c r="I132" s="575">
        <v>37182</v>
      </c>
      <c r="J132" s="573">
        <v>4200</v>
      </c>
    </row>
    <row r="133" spans="1:10" x14ac:dyDescent="0.25">
      <c r="A133" s="211"/>
      <c r="B133" s="211"/>
      <c r="C133" s="211"/>
      <c r="D133" s="211"/>
      <c r="E133" s="211"/>
      <c r="F133" s="573">
        <v>8376.85</v>
      </c>
      <c r="G133" s="573">
        <v>8383.15</v>
      </c>
      <c r="H133" s="575">
        <v>39471</v>
      </c>
      <c r="I133" s="575">
        <v>39343</v>
      </c>
      <c r="J133" s="573">
        <v>6300</v>
      </c>
    </row>
    <row r="134" spans="1:10" x14ac:dyDescent="0.25">
      <c r="A134" s="211"/>
      <c r="B134" s="211"/>
      <c r="C134" s="211"/>
      <c r="D134" s="211"/>
      <c r="E134" s="211"/>
      <c r="F134" s="573">
        <v>8305</v>
      </c>
      <c r="G134" s="573">
        <v>8340</v>
      </c>
      <c r="H134" s="575">
        <v>39471</v>
      </c>
      <c r="I134" s="575">
        <v>37182</v>
      </c>
      <c r="J134" s="573">
        <v>35000</v>
      </c>
    </row>
    <row r="135" spans="1:10" x14ac:dyDescent="0.25">
      <c r="A135" s="211"/>
      <c r="B135" s="211"/>
      <c r="C135" s="211"/>
      <c r="D135" s="211"/>
      <c r="E135" s="211"/>
      <c r="F135" s="573">
        <v>8025</v>
      </c>
      <c r="G135" s="573">
        <v>8345</v>
      </c>
      <c r="H135" s="575">
        <v>39471</v>
      </c>
      <c r="I135" s="575">
        <v>36526</v>
      </c>
      <c r="J135" s="573">
        <v>320000</v>
      </c>
    </row>
    <row r="136" spans="1:10" x14ac:dyDescent="0.25">
      <c r="A136" s="211"/>
      <c r="B136" s="211"/>
      <c r="C136" s="211"/>
      <c r="D136" s="211"/>
      <c r="E136" s="211"/>
      <c r="F136" s="573">
        <v>8025</v>
      </c>
      <c r="G136" s="573">
        <v>8400</v>
      </c>
      <c r="H136" s="575">
        <v>39471</v>
      </c>
      <c r="I136" s="575">
        <v>39343</v>
      </c>
      <c r="J136" s="573">
        <v>375000</v>
      </c>
    </row>
    <row r="137" spans="1:10" x14ac:dyDescent="0.25">
      <c r="A137" s="572" t="s">
        <v>438</v>
      </c>
      <c r="B137" s="573" t="s">
        <v>2014</v>
      </c>
      <c r="C137" s="573" t="s">
        <v>91</v>
      </c>
      <c r="D137" s="573"/>
      <c r="E137" s="573" t="s">
        <v>2014</v>
      </c>
      <c r="F137" s="573">
        <v>8055.7</v>
      </c>
      <c r="G137" s="573">
        <v>8395.2999999999993</v>
      </c>
      <c r="H137" s="575">
        <v>39415</v>
      </c>
      <c r="I137" s="575">
        <v>41708</v>
      </c>
      <c r="J137" s="573">
        <v>81000</v>
      </c>
    </row>
    <row r="138" spans="1:10" x14ac:dyDescent="0.25">
      <c r="A138" s="572" t="s">
        <v>207</v>
      </c>
      <c r="B138" s="573" t="s">
        <v>2014</v>
      </c>
      <c r="C138" s="573" t="s">
        <v>127</v>
      </c>
      <c r="D138" s="573"/>
      <c r="E138" s="573" t="s">
        <v>2014</v>
      </c>
      <c r="F138" s="573">
        <v>8071.45</v>
      </c>
      <c r="G138" s="573">
        <v>8220.4500000000007</v>
      </c>
      <c r="H138" s="575">
        <v>39367</v>
      </c>
      <c r="I138" s="575">
        <v>39595</v>
      </c>
      <c r="J138" s="573">
        <v>149000</v>
      </c>
    </row>
    <row r="139" spans="1:10" x14ac:dyDescent="0.25">
      <c r="A139" s="572" t="s">
        <v>323</v>
      </c>
      <c r="B139" s="573" t="s">
        <v>2014</v>
      </c>
      <c r="C139" s="573" t="s">
        <v>324</v>
      </c>
      <c r="D139" s="573"/>
      <c r="E139" s="573" t="s">
        <v>2014</v>
      </c>
      <c r="F139" s="573">
        <v>8148.5</v>
      </c>
      <c r="G139" s="573">
        <v>8212.5</v>
      </c>
      <c r="H139" s="575">
        <v>39121</v>
      </c>
      <c r="I139" s="575">
        <v>40008</v>
      </c>
      <c r="J139" s="573">
        <v>24000</v>
      </c>
    </row>
    <row r="140" spans="1:10" x14ac:dyDescent="0.25">
      <c r="A140" s="572" t="s">
        <v>431</v>
      </c>
      <c r="B140" s="573" t="s">
        <v>2014</v>
      </c>
      <c r="C140" s="573" t="s">
        <v>429</v>
      </c>
      <c r="D140" s="573"/>
      <c r="E140" s="573" t="s">
        <v>2014</v>
      </c>
      <c r="F140" s="573">
        <v>8112</v>
      </c>
      <c r="G140" s="573">
        <v>8326.56</v>
      </c>
      <c r="H140" s="575">
        <v>39092</v>
      </c>
      <c r="I140" s="575">
        <v>40772</v>
      </c>
      <c r="J140" s="573">
        <v>160000</v>
      </c>
    </row>
    <row r="141" spans="1:10" x14ac:dyDescent="0.25">
      <c r="A141" s="572" t="s">
        <v>2032</v>
      </c>
      <c r="B141" s="573" t="s">
        <v>2014</v>
      </c>
      <c r="C141" s="573" t="s">
        <v>219</v>
      </c>
      <c r="D141" s="573"/>
      <c r="E141" s="573" t="s">
        <v>2014</v>
      </c>
      <c r="F141" s="573">
        <v>8025</v>
      </c>
      <c r="G141" s="573">
        <v>8400</v>
      </c>
      <c r="H141" s="575">
        <v>39069</v>
      </c>
      <c r="I141" s="575">
        <v>36512</v>
      </c>
      <c r="J141" s="573">
        <v>375000</v>
      </c>
    </row>
    <row r="142" spans="1:10" x14ac:dyDescent="0.25">
      <c r="A142" s="572" t="s">
        <v>2039</v>
      </c>
      <c r="B142" s="573" t="s">
        <v>2014</v>
      </c>
      <c r="C142" s="573" t="s">
        <v>219</v>
      </c>
      <c r="D142" s="573"/>
      <c r="E142" s="573" t="s">
        <v>2014</v>
      </c>
      <c r="F142" s="573">
        <v>8080</v>
      </c>
      <c r="G142" s="573">
        <v>8120</v>
      </c>
      <c r="H142" s="575">
        <v>39069</v>
      </c>
      <c r="I142" s="575">
        <v>37634</v>
      </c>
      <c r="J142" s="573">
        <v>40000</v>
      </c>
    </row>
    <row r="143" spans="1:10" x14ac:dyDescent="0.25">
      <c r="A143" s="572" t="s">
        <v>2056</v>
      </c>
      <c r="B143" s="573" t="s">
        <v>2014</v>
      </c>
      <c r="C143" s="573" t="s">
        <v>219</v>
      </c>
      <c r="D143" s="573"/>
      <c r="E143" s="573" t="s">
        <v>2014</v>
      </c>
      <c r="F143" s="573">
        <v>8310</v>
      </c>
      <c r="G143" s="573">
        <v>8350</v>
      </c>
      <c r="H143" s="575">
        <v>39069</v>
      </c>
      <c r="I143" s="575">
        <v>38835</v>
      </c>
      <c r="J143" s="573">
        <v>40000</v>
      </c>
    </row>
    <row r="144" spans="1:10" x14ac:dyDescent="0.25">
      <c r="A144" s="572" t="s">
        <v>469</v>
      </c>
      <c r="B144" s="573" t="s">
        <v>2014</v>
      </c>
      <c r="C144" s="573" t="s">
        <v>219</v>
      </c>
      <c r="D144" s="573"/>
      <c r="E144" s="573" t="s">
        <v>2014</v>
      </c>
      <c r="F144" s="573">
        <v>8176</v>
      </c>
      <c r="G144" s="573">
        <v>8204</v>
      </c>
      <c r="H144" s="575">
        <v>39069</v>
      </c>
      <c r="I144" s="575">
        <v>37739</v>
      </c>
      <c r="J144" s="573">
        <v>28000</v>
      </c>
    </row>
    <row r="145" spans="1:10" x14ac:dyDescent="0.25">
      <c r="A145" s="572" t="s">
        <v>2085</v>
      </c>
      <c r="B145" s="573" t="s">
        <v>2014</v>
      </c>
      <c r="C145" s="573" t="s">
        <v>457</v>
      </c>
      <c r="D145" s="573"/>
      <c r="E145" s="573" t="s">
        <v>2014</v>
      </c>
      <c r="F145" s="573">
        <v>8080</v>
      </c>
      <c r="G145" s="573">
        <v>8200</v>
      </c>
      <c r="H145" s="575">
        <v>39029</v>
      </c>
      <c r="I145" s="575">
        <v>39722</v>
      </c>
      <c r="J145" s="573">
        <v>120000</v>
      </c>
    </row>
    <row r="146" spans="1:10" x14ac:dyDescent="0.25">
      <c r="A146" s="572" t="s">
        <v>2049</v>
      </c>
      <c r="B146" s="573" t="s">
        <v>2014</v>
      </c>
      <c r="C146" s="573" t="s">
        <v>219</v>
      </c>
      <c r="D146" s="573"/>
      <c r="E146" s="573" t="s">
        <v>2014</v>
      </c>
      <c r="F146" s="573">
        <v>8025</v>
      </c>
      <c r="G146" s="573">
        <v>8400</v>
      </c>
      <c r="H146" s="575">
        <v>38988</v>
      </c>
      <c r="I146" s="575">
        <v>36265</v>
      </c>
      <c r="J146" s="573">
        <v>80500</v>
      </c>
    </row>
    <row r="147" spans="1:10" x14ac:dyDescent="0.25">
      <c r="A147" s="211"/>
      <c r="B147" s="211"/>
      <c r="C147" s="211"/>
      <c r="D147" s="211"/>
      <c r="E147" s="211"/>
      <c r="F147" s="573">
        <v>8025</v>
      </c>
      <c r="G147" s="573">
        <v>8400</v>
      </c>
      <c r="H147" s="575">
        <v>38988</v>
      </c>
      <c r="I147" s="575">
        <v>36265</v>
      </c>
      <c r="J147" s="573">
        <v>267500</v>
      </c>
    </row>
    <row r="148" spans="1:10" x14ac:dyDescent="0.25">
      <c r="A148" s="572" t="s">
        <v>2062</v>
      </c>
      <c r="B148" s="573" t="s">
        <v>2014</v>
      </c>
      <c r="C148" s="573" t="s">
        <v>2061</v>
      </c>
      <c r="D148" s="573"/>
      <c r="E148" s="573" t="s">
        <v>2014</v>
      </c>
      <c r="F148" s="573">
        <v>8075</v>
      </c>
      <c r="G148" s="573">
        <v>8260</v>
      </c>
      <c r="H148" s="575">
        <v>38937</v>
      </c>
      <c r="I148" s="575">
        <v>38821</v>
      </c>
      <c r="J148" s="573">
        <v>60000</v>
      </c>
    </row>
    <row r="149" spans="1:10" x14ac:dyDescent="0.25">
      <c r="A149" s="211"/>
      <c r="B149" s="211"/>
      <c r="C149" s="211"/>
      <c r="D149" s="211"/>
      <c r="E149" s="211"/>
      <c r="F149" s="573">
        <v>8137.5</v>
      </c>
      <c r="G149" s="573">
        <v>8322.5</v>
      </c>
      <c r="H149" s="575">
        <v>38937</v>
      </c>
      <c r="I149" s="575">
        <v>38821</v>
      </c>
      <c r="J149" s="573">
        <v>60000</v>
      </c>
    </row>
    <row r="150" spans="1:10" x14ac:dyDescent="0.25">
      <c r="A150" s="211"/>
      <c r="B150" s="211"/>
      <c r="C150" s="211"/>
      <c r="D150" s="211"/>
      <c r="E150" s="211"/>
      <c r="F150" s="573">
        <v>8070</v>
      </c>
      <c r="G150" s="573">
        <v>8140</v>
      </c>
      <c r="H150" s="575">
        <v>38937</v>
      </c>
      <c r="I150" s="575">
        <v>38821</v>
      </c>
      <c r="J150" s="573">
        <v>70000</v>
      </c>
    </row>
    <row r="151" spans="1:10" x14ac:dyDescent="0.25">
      <c r="A151" s="211"/>
      <c r="B151" s="211"/>
      <c r="C151" s="211"/>
      <c r="D151" s="211"/>
      <c r="E151" s="211"/>
      <c r="F151" s="573">
        <v>8262.5</v>
      </c>
      <c r="G151" s="573">
        <v>8362.5</v>
      </c>
      <c r="H151" s="575">
        <v>38937</v>
      </c>
      <c r="I151" s="575">
        <v>38821</v>
      </c>
      <c r="J151" s="573">
        <v>100000</v>
      </c>
    </row>
    <row r="152" spans="1:10" x14ac:dyDescent="0.25">
      <c r="A152" s="211"/>
      <c r="B152" s="211"/>
      <c r="C152" s="211"/>
      <c r="D152" s="211"/>
      <c r="E152" s="211"/>
      <c r="F152" s="573">
        <v>8179.3850000000002</v>
      </c>
      <c r="G152" s="573">
        <v>8280.6149999999998</v>
      </c>
      <c r="H152" s="575">
        <v>38937</v>
      </c>
      <c r="I152" s="575">
        <v>38821</v>
      </c>
      <c r="J152" s="573">
        <v>101230</v>
      </c>
    </row>
    <row r="153" spans="1:10" x14ac:dyDescent="0.25">
      <c r="A153" s="572" t="s">
        <v>2063</v>
      </c>
      <c r="B153" s="573" t="s">
        <v>2014</v>
      </c>
      <c r="C153" s="573" t="s">
        <v>2061</v>
      </c>
      <c r="D153" s="573"/>
      <c r="E153" s="573" t="s">
        <v>2014</v>
      </c>
      <c r="F153" s="573">
        <v>8075</v>
      </c>
      <c r="G153" s="573">
        <v>8260</v>
      </c>
      <c r="H153" s="575">
        <v>38937</v>
      </c>
      <c r="I153" s="575">
        <v>38821</v>
      </c>
      <c r="J153" s="573">
        <v>60000</v>
      </c>
    </row>
    <row r="154" spans="1:10" x14ac:dyDescent="0.25">
      <c r="A154" s="211"/>
      <c r="B154" s="211"/>
      <c r="C154" s="211"/>
      <c r="D154" s="211"/>
      <c r="E154" s="211"/>
      <c r="F154" s="573">
        <v>8137.5</v>
      </c>
      <c r="G154" s="573">
        <v>8322.5</v>
      </c>
      <c r="H154" s="575">
        <v>38937</v>
      </c>
      <c r="I154" s="575">
        <v>38821</v>
      </c>
      <c r="J154" s="573">
        <v>60000</v>
      </c>
    </row>
    <row r="155" spans="1:10" x14ac:dyDescent="0.25">
      <c r="A155" s="211"/>
      <c r="B155" s="211"/>
      <c r="C155" s="211"/>
      <c r="D155" s="211"/>
      <c r="E155" s="211"/>
      <c r="F155" s="573">
        <v>8074.3850000000002</v>
      </c>
      <c r="G155" s="573">
        <v>8323.1149999999998</v>
      </c>
      <c r="H155" s="575">
        <v>38937</v>
      </c>
      <c r="I155" s="575">
        <v>38821</v>
      </c>
      <c r="J155" s="573">
        <v>61230</v>
      </c>
    </row>
    <row r="156" spans="1:10" x14ac:dyDescent="0.25">
      <c r="A156" s="211"/>
      <c r="B156" s="211"/>
      <c r="C156" s="211"/>
      <c r="D156" s="211"/>
      <c r="E156" s="211"/>
      <c r="F156" s="573">
        <v>8262.5</v>
      </c>
      <c r="G156" s="573">
        <v>8362.5</v>
      </c>
      <c r="H156" s="575">
        <v>38937</v>
      </c>
      <c r="I156" s="575">
        <v>38821</v>
      </c>
      <c r="J156" s="573">
        <v>100000</v>
      </c>
    </row>
    <row r="157" spans="1:10" x14ac:dyDescent="0.25">
      <c r="A157" s="211"/>
      <c r="B157" s="211"/>
      <c r="C157" s="211"/>
      <c r="D157" s="211"/>
      <c r="E157" s="211"/>
      <c r="F157" s="573">
        <v>8261.8850000000002</v>
      </c>
      <c r="G157" s="573">
        <v>8363.1149999999998</v>
      </c>
      <c r="H157" s="575">
        <v>38937</v>
      </c>
      <c r="I157" s="575">
        <v>38821</v>
      </c>
      <c r="J157" s="573">
        <v>101230</v>
      </c>
    </row>
    <row r="158" spans="1:10" x14ac:dyDescent="0.25">
      <c r="A158" s="572" t="s">
        <v>2051</v>
      </c>
      <c r="B158" s="573" t="s">
        <v>2014</v>
      </c>
      <c r="C158" s="573" t="s">
        <v>51</v>
      </c>
      <c r="D158" s="573"/>
      <c r="E158" s="573" t="s">
        <v>2014</v>
      </c>
      <c r="F158" s="573">
        <v>8090</v>
      </c>
      <c r="G158" s="573">
        <v>8340</v>
      </c>
      <c r="H158" s="575">
        <v>38909</v>
      </c>
      <c r="I158" s="575">
        <v>39056</v>
      </c>
      <c r="J158" s="573">
        <v>250000</v>
      </c>
    </row>
    <row r="159" spans="1:10" x14ac:dyDescent="0.25">
      <c r="A159" s="572" t="s">
        <v>2047</v>
      </c>
      <c r="B159" s="573" t="s">
        <v>2014</v>
      </c>
      <c r="C159" s="573" t="s">
        <v>91</v>
      </c>
      <c r="D159" s="573"/>
      <c r="E159" s="573" t="s">
        <v>2014</v>
      </c>
      <c r="F159" s="573">
        <v>8120.11</v>
      </c>
      <c r="G159" s="573">
        <v>8135.88</v>
      </c>
      <c r="H159" s="575">
        <v>38852</v>
      </c>
      <c r="I159" s="575">
        <v>39903</v>
      </c>
      <c r="J159" s="573">
        <v>15770</v>
      </c>
    </row>
    <row r="160" spans="1:10" x14ac:dyDescent="0.25">
      <c r="A160" s="211"/>
      <c r="B160" s="211"/>
      <c r="C160" s="211"/>
      <c r="D160" s="211"/>
      <c r="E160" s="211"/>
      <c r="F160" s="573">
        <v>8311.94</v>
      </c>
      <c r="G160" s="573">
        <v>8328.06</v>
      </c>
      <c r="H160" s="575">
        <v>38852</v>
      </c>
      <c r="I160" s="575">
        <v>39903</v>
      </c>
      <c r="J160" s="573">
        <v>16120</v>
      </c>
    </row>
    <row r="161" spans="1:10" x14ac:dyDescent="0.25">
      <c r="A161" s="572" t="s">
        <v>285</v>
      </c>
      <c r="B161" s="573" t="s">
        <v>2014</v>
      </c>
      <c r="C161" s="573" t="s">
        <v>2045</v>
      </c>
      <c r="D161" s="573"/>
      <c r="E161" s="573" t="s">
        <v>2014</v>
      </c>
      <c r="F161" s="573">
        <v>8045</v>
      </c>
      <c r="G161" s="573">
        <v>8365</v>
      </c>
      <c r="H161" s="575">
        <v>38799</v>
      </c>
      <c r="I161" s="575">
        <v>38926</v>
      </c>
      <c r="J161" s="573">
        <v>320000</v>
      </c>
    </row>
    <row r="162" spans="1:10" x14ac:dyDescent="0.25">
      <c r="A162" s="572" t="s">
        <v>2064</v>
      </c>
      <c r="B162" s="573" t="s">
        <v>2014</v>
      </c>
      <c r="C162" s="573" t="s">
        <v>2061</v>
      </c>
      <c r="D162" s="573"/>
      <c r="E162" s="573" t="s">
        <v>2014</v>
      </c>
      <c r="F162" s="573">
        <v>8026.3850000000002</v>
      </c>
      <c r="G162" s="573">
        <v>8395.6149999999998</v>
      </c>
      <c r="H162" s="575">
        <v>38786</v>
      </c>
      <c r="I162" s="575">
        <v>39430</v>
      </c>
      <c r="J162" s="573">
        <v>101230</v>
      </c>
    </row>
    <row r="163" spans="1:10" x14ac:dyDescent="0.25">
      <c r="A163" s="572" t="s">
        <v>2065</v>
      </c>
      <c r="B163" s="573" t="s">
        <v>2014</v>
      </c>
      <c r="C163" s="573" t="s">
        <v>2061</v>
      </c>
      <c r="D163" s="573"/>
      <c r="E163" s="573" t="s">
        <v>2014</v>
      </c>
      <c r="F163" s="573">
        <v>8026.3850000000002</v>
      </c>
      <c r="G163" s="573">
        <v>8295.6149999999998</v>
      </c>
      <c r="H163" s="575">
        <v>38786</v>
      </c>
      <c r="I163" s="575">
        <v>40038</v>
      </c>
      <c r="J163" s="573">
        <v>101230</v>
      </c>
    </row>
    <row r="164" spans="1:10" x14ac:dyDescent="0.25">
      <c r="A164" s="211"/>
      <c r="B164" s="211"/>
      <c r="C164" s="211"/>
      <c r="D164" s="211"/>
      <c r="E164" s="211"/>
      <c r="F164" s="573">
        <v>8026.3850000000002</v>
      </c>
      <c r="G164" s="573">
        <v>8395.6149999999998</v>
      </c>
      <c r="H164" s="575">
        <v>38786</v>
      </c>
      <c r="I164" s="575">
        <v>40038</v>
      </c>
      <c r="J164" s="573">
        <v>101230</v>
      </c>
    </row>
    <row r="165" spans="1:10" x14ac:dyDescent="0.25">
      <c r="A165" s="572" t="s">
        <v>2044</v>
      </c>
      <c r="B165" s="573" t="s">
        <v>2014</v>
      </c>
      <c r="C165" s="573" t="s">
        <v>2017</v>
      </c>
      <c r="D165" s="573"/>
      <c r="E165" s="573" t="s">
        <v>2014</v>
      </c>
      <c r="F165" s="573">
        <v>8124.35</v>
      </c>
      <c r="G165" s="573">
        <v>8375.65</v>
      </c>
      <c r="H165" s="575">
        <v>38652</v>
      </c>
      <c r="I165" s="575">
        <v>33645</v>
      </c>
      <c r="J165" s="573">
        <v>51300</v>
      </c>
    </row>
    <row r="166" spans="1:10" x14ac:dyDescent="0.25">
      <c r="A166" s="572" t="s">
        <v>828</v>
      </c>
      <c r="B166" s="573" t="s">
        <v>2014</v>
      </c>
      <c r="C166" s="573" t="s">
        <v>2017</v>
      </c>
      <c r="D166" s="573"/>
      <c r="E166" s="573" t="s">
        <v>2014</v>
      </c>
      <c r="F166" s="573">
        <v>8144</v>
      </c>
      <c r="G166" s="573">
        <v>8356</v>
      </c>
      <c r="H166" s="575">
        <v>38652</v>
      </c>
      <c r="I166" s="575">
        <v>32911</v>
      </c>
      <c r="J166" s="573">
        <v>12000</v>
      </c>
    </row>
    <row r="167" spans="1:10" x14ac:dyDescent="0.25">
      <c r="A167" s="572" t="s">
        <v>2070</v>
      </c>
      <c r="B167" s="573" t="s">
        <v>2014</v>
      </c>
      <c r="C167" s="573" t="s">
        <v>51</v>
      </c>
      <c r="D167" s="573"/>
      <c r="E167" s="573" t="s">
        <v>2014</v>
      </c>
      <c r="F167" s="573">
        <v>8120</v>
      </c>
      <c r="G167" s="573">
        <v>8200</v>
      </c>
      <c r="H167" s="575">
        <v>38652</v>
      </c>
      <c r="I167" s="575">
        <v>39699</v>
      </c>
      <c r="J167" s="573">
        <v>80000</v>
      </c>
    </row>
    <row r="168" spans="1:10" x14ac:dyDescent="0.25">
      <c r="A168" s="572" t="s">
        <v>2079</v>
      </c>
      <c r="B168" s="573" t="s">
        <v>2014</v>
      </c>
      <c r="C168" s="573" t="s">
        <v>59</v>
      </c>
      <c r="D168" s="573"/>
      <c r="E168" s="573" t="s">
        <v>2014</v>
      </c>
      <c r="F168" s="573">
        <v>8203</v>
      </c>
      <c r="G168" s="573">
        <v>8303</v>
      </c>
      <c r="H168" s="575">
        <v>38651</v>
      </c>
      <c r="I168" s="575">
        <v>32954</v>
      </c>
      <c r="J168" s="573">
        <v>100000</v>
      </c>
    </row>
    <row r="169" spans="1:10" x14ac:dyDescent="0.25">
      <c r="A169" s="572" t="s">
        <v>2080</v>
      </c>
      <c r="B169" s="573" t="s">
        <v>2014</v>
      </c>
      <c r="C169" s="573" t="s">
        <v>59</v>
      </c>
      <c r="D169" s="573"/>
      <c r="E169" s="573" t="s">
        <v>2014</v>
      </c>
      <c r="F169" s="573">
        <v>8200.5</v>
      </c>
      <c r="G169" s="573">
        <v>8305.5</v>
      </c>
      <c r="H169" s="575">
        <v>38651</v>
      </c>
      <c r="I169" s="575">
        <v>34299</v>
      </c>
      <c r="J169" s="573">
        <v>105000</v>
      </c>
    </row>
    <row r="170" spans="1:10" x14ac:dyDescent="0.25">
      <c r="A170" s="572" t="s">
        <v>125</v>
      </c>
      <c r="B170" s="573" t="s">
        <v>2014</v>
      </c>
      <c r="C170" s="573" t="s">
        <v>127</v>
      </c>
      <c r="D170" s="573"/>
      <c r="E170" s="573" t="s">
        <v>2014</v>
      </c>
      <c r="F170" s="573">
        <v>8140</v>
      </c>
      <c r="G170" s="573">
        <v>8260</v>
      </c>
      <c r="H170" s="575">
        <v>38645</v>
      </c>
      <c r="I170" s="575">
        <v>38615</v>
      </c>
      <c r="J170" s="573">
        <v>120000</v>
      </c>
    </row>
    <row r="171" spans="1:10" x14ac:dyDescent="0.25">
      <c r="A171" s="572" t="s">
        <v>281</v>
      </c>
      <c r="B171" s="573" t="s">
        <v>2014</v>
      </c>
      <c r="C171" s="573" t="s">
        <v>2045</v>
      </c>
      <c r="D171" s="573"/>
      <c r="E171" s="573" t="s">
        <v>2014</v>
      </c>
      <c r="F171" s="573">
        <v>8125</v>
      </c>
      <c r="G171" s="573">
        <v>8329</v>
      </c>
      <c r="H171" s="575">
        <v>38645</v>
      </c>
      <c r="I171" s="575">
        <v>36556</v>
      </c>
      <c r="J171" s="573">
        <v>4000</v>
      </c>
    </row>
    <row r="172" spans="1:10" x14ac:dyDescent="0.25">
      <c r="A172" s="572" t="s">
        <v>282</v>
      </c>
      <c r="B172" s="573" t="s">
        <v>2014</v>
      </c>
      <c r="C172" s="573" t="s">
        <v>2045</v>
      </c>
      <c r="D172" s="573"/>
      <c r="E172" s="573" t="s">
        <v>2014</v>
      </c>
      <c r="F172" s="573">
        <v>8277.5</v>
      </c>
      <c r="G172" s="573">
        <v>8322.5</v>
      </c>
      <c r="H172" s="575">
        <v>38645</v>
      </c>
      <c r="I172" s="575">
        <v>36577</v>
      </c>
      <c r="J172" s="573">
        <v>45000</v>
      </c>
    </row>
    <row r="173" spans="1:10" x14ac:dyDescent="0.25">
      <c r="A173" s="572" t="s">
        <v>2048</v>
      </c>
      <c r="B173" s="573" t="s">
        <v>2014</v>
      </c>
      <c r="C173" s="573" t="s">
        <v>219</v>
      </c>
      <c r="D173" s="573"/>
      <c r="E173" s="573" t="s">
        <v>2014</v>
      </c>
      <c r="F173" s="573">
        <v>8127.5</v>
      </c>
      <c r="G173" s="573">
        <v>8297.5</v>
      </c>
      <c r="H173" s="575">
        <v>38624</v>
      </c>
      <c r="I173" s="575">
        <v>30148</v>
      </c>
      <c r="J173" s="573">
        <v>170000</v>
      </c>
    </row>
    <row r="174" spans="1:10" x14ac:dyDescent="0.25">
      <c r="A174" s="572" t="s">
        <v>811</v>
      </c>
      <c r="B174" s="573" t="s">
        <v>2014</v>
      </c>
      <c r="C174" s="573" t="s">
        <v>127</v>
      </c>
      <c r="D174" s="573"/>
      <c r="E174" s="573" t="s">
        <v>2014</v>
      </c>
      <c r="F174" s="573">
        <v>8194</v>
      </c>
      <c r="G174" s="573">
        <v>8224</v>
      </c>
      <c r="H174" s="575">
        <v>38621</v>
      </c>
      <c r="I174" s="575">
        <v>36373</v>
      </c>
      <c r="J174" s="573">
        <v>30000</v>
      </c>
    </row>
    <row r="175" spans="1:10" x14ac:dyDescent="0.25">
      <c r="A175" s="211"/>
      <c r="B175" s="211"/>
      <c r="C175" s="211"/>
      <c r="D175" s="211"/>
      <c r="E175" s="211"/>
      <c r="F175" s="573">
        <v>8150</v>
      </c>
      <c r="G175" s="573">
        <v>8270</v>
      </c>
      <c r="H175" s="575">
        <v>38621</v>
      </c>
      <c r="I175" s="575">
        <v>36373</v>
      </c>
      <c r="J175" s="573">
        <v>120000</v>
      </c>
    </row>
    <row r="176" spans="1:10" x14ac:dyDescent="0.25">
      <c r="A176" s="572" t="s">
        <v>525</v>
      </c>
      <c r="B176" s="573" t="s">
        <v>2014</v>
      </c>
      <c r="C176" s="573" t="s">
        <v>127</v>
      </c>
      <c r="D176" s="573"/>
      <c r="E176" s="573" t="s">
        <v>2014</v>
      </c>
      <c r="F176" s="573">
        <v>8231</v>
      </c>
      <c r="G176" s="573">
        <v>8281</v>
      </c>
      <c r="H176" s="575">
        <v>38621</v>
      </c>
      <c r="I176" s="575">
        <v>37396</v>
      </c>
      <c r="J176" s="573">
        <v>50000</v>
      </c>
    </row>
    <row r="177" spans="1:10" x14ac:dyDescent="0.25">
      <c r="A177" s="211"/>
      <c r="B177" s="211"/>
      <c r="C177" s="211"/>
      <c r="D177" s="211"/>
      <c r="E177" s="211"/>
      <c r="F177" s="573">
        <v>8349.4</v>
      </c>
      <c r="G177" s="573">
        <v>8399.4</v>
      </c>
      <c r="H177" s="575">
        <v>38621</v>
      </c>
      <c r="I177" s="575">
        <v>37396</v>
      </c>
      <c r="J177" s="573">
        <v>50000</v>
      </c>
    </row>
    <row r="178" spans="1:10" x14ac:dyDescent="0.25">
      <c r="A178" s="572" t="s">
        <v>596</v>
      </c>
      <c r="B178" s="573" t="s">
        <v>2014</v>
      </c>
      <c r="C178" s="573" t="s">
        <v>2034</v>
      </c>
      <c r="D178" s="573"/>
      <c r="E178" s="573" t="s">
        <v>2014</v>
      </c>
      <c r="F178" s="573">
        <v>8106.25</v>
      </c>
      <c r="G178" s="573">
        <v>8293.75</v>
      </c>
      <c r="H178" s="575">
        <v>38581</v>
      </c>
      <c r="I178" s="575">
        <v>36557</v>
      </c>
      <c r="J178" s="573">
        <v>87500</v>
      </c>
    </row>
    <row r="179" spans="1:10" x14ac:dyDescent="0.25">
      <c r="A179" s="572" t="s">
        <v>320</v>
      </c>
      <c r="B179" s="573" t="s">
        <v>2014</v>
      </c>
      <c r="C179" s="573" t="s">
        <v>321</v>
      </c>
      <c r="D179" s="573"/>
      <c r="E179" s="573" t="s">
        <v>2014</v>
      </c>
      <c r="F179" s="573">
        <v>8112</v>
      </c>
      <c r="G179" s="573">
        <v>8272</v>
      </c>
      <c r="H179" s="575">
        <v>38471</v>
      </c>
      <c r="I179" s="575">
        <v>39189</v>
      </c>
      <c r="J179" s="573">
        <v>160000</v>
      </c>
    </row>
    <row r="180" spans="1:10" x14ac:dyDescent="0.25">
      <c r="A180" s="572" t="s">
        <v>2053</v>
      </c>
      <c r="B180" s="573" t="s">
        <v>2014</v>
      </c>
      <c r="C180" s="573" t="s">
        <v>91</v>
      </c>
      <c r="D180" s="573"/>
      <c r="E180" s="573" t="s">
        <v>2014</v>
      </c>
      <c r="F180" s="573">
        <v>8025</v>
      </c>
      <c r="G180" s="573">
        <v>8400</v>
      </c>
      <c r="H180" s="575">
        <v>38447</v>
      </c>
      <c r="I180" s="575">
        <v>38590</v>
      </c>
      <c r="J180" s="573">
        <v>375000</v>
      </c>
    </row>
    <row r="181" spans="1:10" x14ac:dyDescent="0.25">
      <c r="A181" s="572" t="s">
        <v>2081</v>
      </c>
      <c r="B181" s="573" t="s">
        <v>2014</v>
      </c>
      <c r="C181" s="573" t="s">
        <v>59</v>
      </c>
      <c r="D181" s="573"/>
      <c r="E181" s="573" t="s">
        <v>2014</v>
      </c>
      <c r="F181" s="573">
        <v>8203</v>
      </c>
      <c r="G181" s="573">
        <v>8308</v>
      </c>
      <c r="H181" s="575">
        <v>38447</v>
      </c>
      <c r="I181" s="575">
        <v>37549</v>
      </c>
      <c r="J181" s="573">
        <v>105000</v>
      </c>
    </row>
    <row r="182" spans="1:10" x14ac:dyDescent="0.25">
      <c r="A182" s="211"/>
      <c r="B182" s="211"/>
      <c r="C182" s="211"/>
      <c r="D182" s="211"/>
      <c r="E182" s="211"/>
      <c r="F182" s="573">
        <v>8025</v>
      </c>
      <c r="G182" s="573">
        <v>8400</v>
      </c>
      <c r="H182" s="575">
        <v>38447</v>
      </c>
      <c r="I182" s="575">
        <v>37549</v>
      </c>
      <c r="J182" s="573">
        <v>375000</v>
      </c>
    </row>
    <row r="183" spans="1:10" x14ac:dyDescent="0.25">
      <c r="A183" s="572" t="s">
        <v>2087</v>
      </c>
      <c r="B183" s="573" t="s">
        <v>2014</v>
      </c>
      <c r="C183" s="573" t="s">
        <v>219</v>
      </c>
      <c r="D183" s="573"/>
      <c r="E183" s="573" t="s">
        <v>2014</v>
      </c>
      <c r="F183" s="573">
        <v>8345.5300000000007</v>
      </c>
      <c r="G183" s="573">
        <v>8346.4699999999993</v>
      </c>
      <c r="H183" s="575">
        <v>38314</v>
      </c>
      <c r="I183" s="575">
        <v>36510</v>
      </c>
      <c r="J183" s="573">
        <v>940</v>
      </c>
    </row>
    <row r="184" spans="1:10" x14ac:dyDescent="0.25">
      <c r="A184" s="211"/>
      <c r="B184" s="211"/>
      <c r="C184" s="211"/>
      <c r="D184" s="211"/>
      <c r="E184" s="211"/>
      <c r="F184" s="573">
        <v>8025</v>
      </c>
      <c r="G184" s="573">
        <v>8345</v>
      </c>
      <c r="H184" s="575">
        <v>38314</v>
      </c>
      <c r="I184" s="575">
        <v>36510</v>
      </c>
      <c r="J184" s="573">
        <v>320000</v>
      </c>
    </row>
    <row r="185" spans="1:10" x14ac:dyDescent="0.25">
      <c r="A185" s="572" t="s">
        <v>2042</v>
      </c>
      <c r="B185" s="573" t="s">
        <v>2014</v>
      </c>
      <c r="C185" s="573" t="s">
        <v>2040</v>
      </c>
      <c r="D185" s="573"/>
      <c r="E185" s="573" t="s">
        <v>2014</v>
      </c>
      <c r="F185" s="573">
        <v>8337.5</v>
      </c>
      <c r="G185" s="573">
        <v>8362.5</v>
      </c>
      <c r="H185" s="575">
        <v>37399</v>
      </c>
      <c r="I185" s="575">
        <v>36321</v>
      </c>
      <c r="J185" s="573">
        <v>25000</v>
      </c>
    </row>
    <row r="186" spans="1:10" x14ac:dyDescent="0.25">
      <c r="A186" s="572" t="s">
        <v>2086</v>
      </c>
      <c r="B186" s="573" t="s">
        <v>2014</v>
      </c>
      <c r="C186" s="573" t="s">
        <v>219</v>
      </c>
      <c r="D186" s="573"/>
      <c r="E186" s="573" t="s">
        <v>2014</v>
      </c>
      <c r="F186" s="573">
        <v>8025</v>
      </c>
      <c r="G186" s="573">
        <v>8345</v>
      </c>
      <c r="H186" s="575">
        <v>37197</v>
      </c>
      <c r="I186" s="575">
        <v>36526</v>
      </c>
      <c r="J186" s="573">
        <v>320000</v>
      </c>
    </row>
    <row r="187" spans="1:10" x14ac:dyDescent="0.25">
      <c r="A187" s="572" t="s">
        <v>700</v>
      </c>
      <c r="B187" s="573" t="s">
        <v>2014</v>
      </c>
      <c r="C187" s="573" t="s">
        <v>59</v>
      </c>
      <c r="D187" s="573"/>
      <c r="E187" s="573" t="s">
        <v>2014</v>
      </c>
      <c r="F187" s="573">
        <v>8025</v>
      </c>
      <c r="G187" s="573">
        <v>8400</v>
      </c>
      <c r="H187" s="575">
        <v>37102</v>
      </c>
      <c r="I187" s="575">
        <v>38353</v>
      </c>
      <c r="J187" s="573">
        <v>20000</v>
      </c>
    </row>
    <row r="188" spans="1:10" x14ac:dyDescent="0.25">
      <c r="A188" s="572" t="s">
        <v>325</v>
      </c>
      <c r="B188" s="573" t="s">
        <v>2014</v>
      </c>
      <c r="C188" s="573" t="s">
        <v>219</v>
      </c>
      <c r="D188" s="573"/>
      <c r="E188" s="573" t="s">
        <v>2014</v>
      </c>
      <c r="F188" s="573">
        <v>8172.5</v>
      </c>
      <c r="G188" s="573">
        <v>8277.5</v>
      </c>
      <c r="H188" s="575">
        <v>36962</v>
      </c>
      <c r="I188" s="575">
        <v>36851</v>
      </c>
      <c r="J188" s="573">
        <v>105000</v>
      </c>
    </row>
    <row r="189" spans="1:10" x14ac:dyDescent="0.25">
      <c r="A189" s="572" t="s">
        <v>325</v>
      </c>
      <c r="B189" s="573" t="s">
        <v>2014</v>
      </c>
      <c r="C189" s="573" t="s">
        <v>219</v>
      </c>
      <c r="D189" s="573"/>
      <c r="E189" s="573" t="s">
        <v>2014</v>
      </c>
      <c r="F189" s="573">
        <v>8173</v>
      </c>
      <c r="G189" s="573">
        <v>8277</v>
      </c>
      <c r="H189" s="575">
        <v>36871</v>
      </c>
      <c r="I189" s="575">
        <v>36495</v>
      </c>
      <c r="J189" s="573">
        <v>105000</v>
      </c>
    </row>
    <row r="190" spans="1:10" x14ac:dyDescent="0.25">
      <c r="A190" s="572" t="s">
        <v>2086</v>
      </c>
      <c r="B190" s="573" t="s">
        <v>2014</v>
      </c>
      <c r="C190" s="573" t="s">
        <v>219</v>
      </c>
      <c r="D190" s="573"/>
      <c r="E190" s="573" t="s">
        <v>2014</v>
      </c>
      <c r="F190" s="573">
        <v>8025</v>
      </c>
      <c r="G190" s="573">
        <v>8345</v>
      </c>
      <c r="H190" s="575">
        <v>36759</v>
      </c>
      <c r="I190" s="575">
        <v>36526</v>
      </c>
      <c r="J190" s="573">
        <v>320000</v>
      </c>
    </row>
    <row r="191" spans="1:10" x14ac:dyDescent="0.25">
      <c r="A191" s="572" t="s">
        <v>403</v>
      </c>
      <c r="B191" s="573" t="s">
        <v>2014</v>
      </c>
      <c r="C191" s="573" t="s">
        <v>405</v>
      </c>
      <c r="D191" s="573"/>
      <c r="E191" s="573" t="s">
        <v>2014</v>
      </c>
      <c r="F191" s="573">
        <v>8381</v>
      </c>
      <c r="G191" s="573">
        <v>8391</v>
      </c>
      <c r="H191" s="575">
        <v>36418</v>
      </c>
      <c r="I191" s="575">
        <v>36514</v>
      </c>
      <c r="J191" s="573">
        <v>10000</v>
      </c>
    </row>
    <row r="192" spans="1:10" x14ac:dyDescent="0.25">
      <c r="A192" s="572" t="s">
        <v>255</v>
      </c>
      <c r="B192" s="573" t="s">
        <v>2014</v>
      </c>
      <c r="C192" s="573" t="s">
        <v>2040</v>
      </c>
      <c r="D192" s="573"/>
      <c r="E192" s="573" t="s">
        <v>2014</v>
      </c>
      <c r="F192" s="573">
        <v>8254.75</v>
      </c>
      <c r="G192" s="573">
        <v>8255.25</v>
      </c>
      <c r="H192" s="575">
        <v>36164</v>
      </c>
      <c r="I192" s="575">
        <v>35061</v>
      </c>
      <c r="J192" s="573">
        <v>500</v>
      </c>
    </row>
    <row r="193" spans="1:10" x14ac:dyDescent="0.25">
      <c r="A193" s="211"/>
      <c r="B193" s="211"/>
      <c r="C193" s="211"/>
      <c r="D193" s="211"/>
      <c r="E193" s="211"/>
      <c r="F193" s="573">
        <v>8328.75</v>
      </c>
      <c r="G193" s="573">
        <v>8371.25</v>
      </c>
      <c r="H193" s="575">
        <v>36164</v>
      </c>
      <c r="I193" s="575">
        <v>35061</v>
      </c>
      <c r="J193" s="573">
        <v>42500</v>
      </c>
    </row>
    <row r="194" spans="1:10" x14ac:dyDescent="0.25">
      <c r="A194" s="211"/>
      <c r="B194" s="211"/>
      <c r="C194" s="211"/>
      <c r="D194" s="211"/>
      <c r="E194" s="211"/>
      <c r="F194" s="573">
        <v>8107.5</v>
      </c>
      <c r="G194" s="573">
        <v>8192.5</v>
      </c>
      <c r="H194" s="575">
        <v>36164</v>
      </c>
      <c r="I194" s="575">
        <v>35061</v>
      </c>
      <c r="J194" s="573">
        <v>85000</v>
      </c>
    </row>
    <row r="195" spans="1:10" x14ac:dyDescent="0.25">
      <c r="A195" s="572" t="s">
        <v>2060</v>
      </c>
      <c r="B195" s="573" t="s">
        <v>2014</v>
      </c>
      <c r="C195" s="573" t="s">
        <v>2061</v>
      </c>
      <c r="D195" s="573"/>
      <c r="E195" s="573" t="s">
        <v>2014</v>
      </c>
      <c r="F195" s="573">
        <v>8075</v>
      </c>
      <c r="G195" s="573">
        <v>8260</v>
      </c>
      <c r="H195" s="575">
        <v>34981</v>
      </c>
      <c r="I195" s="575">
        <v>34990</v>
      </c>
      <c r="J195" s="573">
        <v>60000</v>
      </c>
    </row>
    <row r="196" spans="1:10" x14ac:dyDescent="0.25">
      <c r="A196" s="572" t="s">
        <v>819</v>
      </c>
      <c r="B196" s="573" t="s">
        <v>2014</v>
      </c>
      <c r="C196" s="573" t="s">
        <v>2040</v>
      </c>
      <c r="D196" s="573"/>
      <c r="E196" s="573" t="s">
        <v>2014</v>
      </c>
      <c r="F196" s="573">
        <v>8249.75</v>
      </c>
      <c r="G196" s="573">
        <v>8250.25</v>
      </c>
      <c r="H196" s="575">
        <v>33498</v>
      </c>
      <c r="I196" s="575">
        <v>32233</v>
      </c>
      <c r="J196" s="573">
        <v>500</v>
      </c>
    </row>
    <row r="197" spans="1:10" x14ac:dyDescent="0.25">
      <c r="A197" s="211"/>
      <c r="B197" s="211"/>
      <c r="C197" s="211"/>
      <c r="D197" s="211"/>
      <c r="E197" s="211"/>
      <c r="F197" s="573">
        <v>8305.6</v>
      </c>
      <c r="G197" s="573">
        <v>8326.4</v>
      </c>
      <c r="H197" s="575">
        <v>33498</v>
      </c>
      <c r="I197" s="575">
        <v>32233</v>
      </c>
      <c r="J197" s="573">
        <v>20800</v>
      </c>
    </row>
    <row r="198" spans="1:10" x14ac:dyDescent="0.25">
      <c r="A198" s="572" t="s">
        <v>2054</v>
      </c>
      <c r="B198" s="573" t="s">
        <v>2014</v>
      </c>
      <c r="C198" s="573" t="s">
        <v>2017</v>
      </c>
      <c r="D198" s="573"/>
      <c r="E198" s="573" t="s">
        <v>2014</v>
      </c>
      <c r="F198" s="573">
        <v>8144</v>
      </c>
      <c r="G198" s="573">
        <v>8356</v>
      </c>
      <c r="H198" s="575">
        <v>31762</v>
      </c>
      <c r="I198" s="575">
        <v>31827</v>
      </c>
      <c r="J198" s="573">
        <v>12000</v>
      </c>
    </row>
  </sheetData>
  <sortState ref="A7:L198">
    <sortCondition descending="1" ref="H6"/>
  </sortState>
  <phoneticPr fontId="1" type="noConversion"/>
  <hyperlinks>
    <hyperlink ref="A6" r:id="rId1"/>
    <hyperlink ref="B6" r:id="rId2"/>
    <hyperlink ref="C6" r:id="rId3"/>
    <hyperlink ref="E6" r:id="rId4"/>
    <hyperlink ref="F6" r:id="rId5"/>
    <hyperlink ref="G6" r:id="rId6"/>
    <hyperlink ref="H6" r:id="rId7"/>
    <hyperlink ref="I6" r:id="rId8"/>
    <hyperlink ref="J6" r:id="rId9"/>
    <hyperlink ref="A69" r:id="rId10"/>
    <hyperlink ref="A35" r:id="rId11"/>
    <hyperlink ref="A34" r:id="rId12"/>
    <hyperlink ref="A7" r:id="rId13"/>
    <hyperlink ref="A126" r:id="rId14"/>
    <hyperlink ref="A32" r:id="rId15"/>
    <hyperlink ref="A14" r:id="rId16"/>
    <hyperlink ref="A128" r:id="rId17"/>
    <hyperlink ref="A47" r:id="rId18"/>
    <hyperlink ref="A109" r:id="rId19"/>
    <hyperlink ref="A90" r:id="rId20"/>
    <hyperlink ref="A67" r:id="rId21"/>
    <hyperlink ref="A170" r:id="rId22"/>
    <hyperlink ref="A71" r:id="rId23"/>
    <hyperlink ref="A174" r:id="rId24"/>
    <hyperlink ref="A72" r:id="rId25"/>
    <hyperlink ref="A77" r:id="rId26"/>
    <hyperlink ref="A127" r:id="rId27"/>
    <hyperlink ref="A108" r:id="rId28"/>
    <hyperlink ref="A129" r:id="rId29"/>
    <hyperlink ref="A118" r:id="rId30"/>
    <hyperlink ref="A101" r:id="rId31"/>
    <hyperlink ref="A62" r:id="rId32"/>
    <hyperlink ref="A125" r:id="rId33"/>
    <hyperlink ref="A84" r:id="rId34"/>
    <hyperlink ref="A103" r:id="rId35"/>
    <hyperlink ref="A12" r:id="rId36"/>
    <hyperlink ref="A23" r:id="rId37"/>
    <hyperlink ref="A48" r:id="rId38"/>
    <hyperlink ref="A141" r:id="rId39"/>
    <hyperlink ref="A92" r:id="rId40"/>
    <hyperlink ref="A178" r:id="rId41"/>
    <hyperlink ref="A63" r:id="rId42"/>
    <hyperlink ref="A187" r:id="rId43"/>
    <hyperlink ref="A138" r:id="rId44"/>
    <hyperlink ref="A30" r:id="rId45"/>
    <hyperlink ref="A13" r:id="rId46"/>
    <hyperlink ref="A25" r:id="rId47"/>
    <hyperlink ref="A60" r:id="rId48"/>
    <hyperlink ref="A58" r:id="rId49"/>
    <hyperlink ref="A44" r:id="rId50"/>
    <hyperlink ref="A45" r:id="rId51"/>
    <hyperlink ref="A116" r:id="rId52"/>
    <hyperlink ref="A119" r:id="rId53"/>
    <hyperlink ref="A22" r:id="rId54"/>
    <hyperlink ref="A10" r:id="rId55"/>
    <hyperlink ref="A176" r:id="rId56"/>
    <hyperlink ref="A80" r:id="rId57"/>
    <hyperlink ref="A142" r:id="rId58"/>
    <hyperlink ref="A196" r:id="rId59"/>
    <hyperlink ref="A192" r:id="rId60"/>
    <hyperlink ref="A65" r:id="rId61"/>
    <hyperlink ref="A185" r:id="rId62"/>
    <hyperlink ref="A66" r:id="rId63"/>
    <hyperlink ref="A165" r:id="rId64"/>
    <hyperlink ref="A8" r:id="rId65"/>
    <hyperlink ref="A100" r:id="rId66"/>
    <hyperlink ref="A171" r:id="rId67"/>
    <hyperlink ref="A172" r:id="rId68"/>
    <hyperlink ref="A161" r:id="rId69"/>
    <hyperlink ref="A86" r:id="rId70"/>
    <hyperlink ref="A19" r:id="rId71"/>
    <hyperlink ref="A26" r:id="rId72"/>
    <hyperlink ref="A96" r:id="rId73"/>
    <hyperlink ref="A159" r:id="rId74"/>
    <hyperlink ref="A173" r:id="rId75"/>
    <hyperlink ref="A146" r:id="rId76"/>
    <hyperlink ref="A102" r:id="rId77"/>
    <hyperlink ref="A83" r:id="rId78"/>
    <hyperlink ref="A117" r:id="rId79"/>
    <hyperlink ref="A158" r:id="rId80"/>
    <hyperlink ref="A130" r:id="rId81"/>
    <hyperlink ref="A179" r:id="rId82"/>
    <hyperlink ref="A18" r:id="rId83"/>
    <hyperlink ref="A139" r:id="rId84"/>
    <hyperlink ref="A180" r:id="rId85"/>
    <hyperlink ref="A198" r:id="rId86"/>
    <hyperlink ref="A166" r:id="rId87"/>
    <hyperlink ref="A188" r:id="rId88"/>
    <hyperlink ref="A189" r:id="rId89"/>
    <hyperlink ref="A31" r:id="rId90"/>
    <hyperlink ref="A53" r:id="rId91"/>
    <hyperlink ref="A82" r:id="rId92"/>
    <hyperlink ref="A143" r:id="rId93"/>
    <hyperlink ref="A50" r:id="rId94"/>
    <hyperlink ref="A56" r:id="rId95"/>
    <hyperlink ref="A79" r:id="rId96"/>
    <hyperlink ref="A195" r:id="rId97"/>
    <hyperlink ref="A148" r:id="rId98"/>
    <hyperlink ref="A153" r:id="rId99"/>
    <hyperlink ref="A162" r:id="rId100"/>
    <hyperlink ref="A163" r:id="rId101"/>
    <hyperlink ref="A39" r:id="rId102"/>
    <hyperlink ref="A40" r:id="rId103"/>
    <hyperlink ref="A37" r:id="rId104"/>
    <hyperlink ref="A54" r:id="rId105"/>
    <hyperlink ref="A167" r:id="rId106"/>
    <hyperlink ref="A124" r:id="rId107"/>
    <hyperlink ref="A9" r:id="rId108"/>
    <hyperlink ref="A191" r:id="rId109"/>
    <hyperlink ref="A51" r:id="rId110"/>
    <hyperlink ref="A61" r:id="rId111"/>
    <hyperlink ref="A98" r:id="rId112"/>
    <hyperlink ref="A93" r:id="rId113"/>
    <hyperlink ref="A94" r:id="rId114"/>
    <hyperlink ref="A95" r:id="rId115"/>
    <hyperlink ref="A29" r:id="rId116"/>
    <hyperlink ref="A140" r:id="rId117"/>
    <hyperlink ref="A46" r:id="rId118"/>
    <hyperlink ref="A59" r:id="rId119"/>
    <hyperlink ref="A89" r:id="rId120"/>
    <hyperlink ref="A137" r:id="rId121"/>
    <hyperlink ref="A43" r:id="rId122"/>
    <hyperlink ref="A49" r:id="rId123"/>
    <hyperlink ref="A168" r:id="rId124"/>
    <hyperlink ref="A169" r:id="rId125"/>
    <hyperlink ref="A181" r:id="rId126"/>
    <hyperlink ref="A104" r:id="rId127"/>
    <hyperlink ref="A107" r:id="rId128"/>
    <hyperlink ref="A123" r:id="rId129"/>
    <hyperlink ref="A17" r:id="rId130"/>
    <hyperlink ref="A36" r:id="rId131"/>
    <hyperlink ref="A16" r:id="rId132"/>
    <hyperlink ref="A145" r:id="rId133"/>
    <hyperlink ref="A106" r:id="rId134"/>
    <hyperlink ref="A132" r:id="rId135"/>
    <hyperlink ref="A190" r:id="rId136"/>
    <hyperlink ref="A186" r:id="rId137"/>
    <hyperlink ref="A183" r:id="rId138"/>
    <hyperlink ref="A111" r:id="rId139"/>
    <hyperlink ref="A81" r:id="rId140"/>
    <hyperlink ref="A110" r:id="rId141"/>
    <hyperlink ref="A144" r:id="rId142"/>
    <hyperlink ref="A70" r:id="rId143"/>
    <hyperlink ref="A41" r:id="rId144"/>
    <hyperlink ref="A68" r:id="rId145"/>
  </hyperlinks>
  <pageMargins left="0.75" right="0.75" top="1" bottom="1" header="0.5" footer="0.5"/>
  <pageSetup paperSize="9" scale="53" fitToHeight="0" orientation="portrait" horizontalDpi="4294967292" verticalDpi="4294967292"/>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19"/>
  <sheetViews>
    <sheetView zoomScale="150" zoomScaleNormal="150" zoomScalePageLayoutView="150" workbookViewId="0">
      <pane ySplit="4" topLeftCell="A5" activePane="bottomLeft" state="frozen"/>
      <selection pane="bottomLeft" activeCell="A5" sqref="A5:A6"/>
    </sheetView>
  </sheetViews>
  <sheetFormatPr defaultColWidth="11.44140625" defaultRowHeight="13.2" x14ac:dyDescent="0.25"/>
  <cols>
    <col min="1" max="1" width="10.88671875" customWidth="1"/>
    <col min="2" max="2" width="19.33203125" customWidth="1"/>
    <col min="3" max="3" width="32.88671875" customWidth="1"/>
    <col min="4" max="4" width="52.44140625" customWidth="1"/>
  </cols>
  <sheetData>
    <row r="2" spans="1:5" x14ac:dyDescent="0.25">
      <c r="A2" t="s">
        <v>2679</v>
      </c>
    </row>
    <row r="3" spans="1:5" x14ac:dyDescent="0.25">
      <c r="A3" t="s">
        <v>2678</v>
      </c>
    </row>
    <row r="4" spans="1:5" x14ac:dyDescent="0.25">
      <c r="A4" s="826" t="s">
        <v>2251</v>
      </c>
      <c r="B4" s="3"/>
      <c r="C4" s="3"/>
      <c r="D4" s="3"/>
      <c r="E4" s="3"/>
    </row>
    <row r="5" spans="1:5" x14ac:dyDescent="0.25">
      <c r="A5" s="995" t="s">
        <v>839</v>
      </c>
      <c r="B5" s="813" t="s">
        <v>2252</v>
      </c>
      <c r="C5" s="813" t="s">
        <v>2253</v>
      </c>
      <c r="D5" s="813" t="s">
        <v>2254</v>
      </c>
      <c r="E5" s="3"/>
    </row>
    <row r="6" spans="1:5" ht="26.4" x14ac:dyDescent="0.25">
      <c r="A6" s="996"/>
      <c r="B6" s="813" t="s">
        <v>2255</v>
      </c>
      <c r="C6" s="813" t="s">
        <v>2256</v>
      </c>
      <c r="D6" s="813" t="s">
        <v>2254</v>
      </c>
      <c r="E6" s="3"/>
    </row>
    <row r="7" spans="1:5" ht="12" customHeight="1" x14ac:dyDescent="0.25">
      <c r="A7" s="1004" t="s">
        <v>2257</v>
      </c>
      <c r="B7" s="1005"/>
      <c r="C7" s="1005"/>
      <c r="D7" s="1006"/>
      <c r="E7" s="3"/>
    </row>
    <row r="8" spans="1:5" ht="26.4" x14ac:dyDescent="0.25">
      <c r="A8" s="997">
        <v>42009</v>
      </c>
      <c r="B8" s="810" t="s">
        <v>2258</v>
      </c>
      <c r="C8" s="810" t="s">
        <v>2259</v>
      </c>
      <c r="D8" s="810"/>
      <c r="E8" s="3"/>
    </row>
    <row r="9" spans="1:5" x14ac:dyDescent="0.25">
      <c r="A9" s="998"/>
      <c r="B9" s="811" t="s">
        <v>2260</v>
      </c>
      <c r="C9" s="812" t="s">
        <v>2261</v>
      </c>
      <c r="D9" s="811" t="s">
        <v>2262</v>
      </c>
      <c r="E9" s="3"/>
    </row>
    <row r="10" spans="1:5" ht="26.4" x14ac:dyDescent="0.25">
      <c r="A10" s="997">
        <v>42010</v>
      </c>
      <c r="B10" s="810" t="s">
        <v>2263</v>
      </c>
      <c r="C10" s="810" t="s">
        <v>2264</v>
      </c>
      <c r="D10" s="810"/>
      <c r="E10" s="3"/>
    </row>
    <row r="11" spans="1:5" x14ac:dyDescent="0.25">
      <c r="A11" s="998"/>
      <c r="B11" s="811" t="s">
        <v>2265</v>
      </c>
      <c r="C11" s="812" t="s">
        <v>2261</v>
      </c>
      <c r="D11" s="811" t="s">
        <v>2262</v>
      </c>
      <c r="E11" s="3"/>
    </row>
    <row r="12" spans="1:5" ht="26.4" x14ac:dyDescent="0.25">
      <c r="A12" s="997">
        <v>42012</v>
      </c>
      <c r="B12" s="810" t="s">
        <v>2266</v>
      </c>
      <c r="C12" s="810" t="s">
        <v>2267</v>
      </c>
      <c r="D12" s="810"/>
      <c r="E12" s="3"/>
    </row>
    <row r="13" spans="1:5" ht="26.4" x14ac:dyDescent="0.25">
      <c r="A13" s="999"/>
      <c r="B13" s="811" t="s">
        <v>2268</v>
      </c>
      <c r="C13" s="812" t="s">
        <v>126</v>
      </c>
      <c r="D13" s="811" t="s">
        <v>2269</v>
      </c>
      <c r="E13" s="3"/>
    </row>
    <row r="14" spans="1:5" x14ac:dyDescent="0.25">
      <c r="A14" s="999"/>
      <c r="B14" s="811" t="s">
        <v>2270</v>
      </c>
      <c r="C14" s="812" t="s">
        <v>126</v>
      </c>
      <c r="D14" s="811" t="s">
        <v>2271</v>
      </c>
      <c r="E14" s="3"/>
    </row>
    <row r="15" spans="1:5" x14ac:dyDescent="0.25">
      <c r="A15" s="999"/>
      <c r="B15" s="811" t="s">
        <v>2272</v>
      </c>
      <c r="C15" s="812" t="s">
        <v>126</v>
      </c>
      <c r="D15" s="811" t="s">
        <v>2273</v>
      </c>
      <c r="E15" s="3"/>
    </row>
    <row r="16" spans="1:5" x14ac:dyDescent="0.25">
      <c r="A16" s="999"/>
      <c r="B16" s="811" t="s">
        <v>2274</v>
      </c>
      <c r="C16" s="812" t="s">
        <v>126</v>
      </c>
      <c r="D16" s="811" t="s">
        <v>2275</v>
      </c>
      <c r="E16" s="3"/>
    </row>
    <row r="17" spans="1:5" x14ac:dyDescent="0.25">
      <c r="A17" s="999"/>
      <c r="B17" s="811" t="s">
        <v>2276</v>
      </c>
      <c r="C17" s="812" t="s">
        <v>126</v>
      </c>
      <c r="D17" s="811" t="s">
        <v>2275</v>
      </c>
      <c r="E17" s="3"/>
    </row>
    <row r="18" spans="1:5" x14ac:dyDescent="0.25">
      <c r="A18" s="999"/>
      <c r="B18" s="811" t="s">
        <v>2277</v>
      </c>
      <c r="C18" s="812" t="s">
        <v>126</v>
      </c>
      <c r="D18" s="811" t="s">
        <v>2275</v>
      </c>
      <c r="E18" s="3"/>
    </row>
    <row r="19" spans="1:5" x14ac:dyDescent="0.25">
      <c r="A19" s="998"/>
      <c r="B19" s="811" t="s">
        <v>2278</v>
      </c>
      <c r="C19" s="812" t="s">
        <v>126</v>
      </c>
      <c r="D19" s="811" t="s">
        <v>2275</v>
      </c>
      <c r="E19" s="3"/>
    </row>
    <row r="20" spans="1:5" ht="26.4" x14ac:dyDescent="0.25">
      <c r="A20" s="997">
        <v>42028</v>
      </c>
      <c r="B20" s="810" t="s">
        <v>2279</v>
      </c>
      <c r="C20" s="810" t="s">
        <v>2264</v>
      </c>
      <c r="D20" s="810"/>
      <c r="E20" s="3"/>
    </row>
    <row r="21" spans="1:5" x14ac:dyDescent="0.25">
      <c r="A21" s="998"/>
      <c r="B21" s="811" t="s">
        <v>2280</v>
      </c>
      <c r="C21" s="812" t="s">
        <v>2261</v>
      </c>
      <c r="D21" s="811" t="s">
        <v>2281</v>
      </c>
      <c r="E21" s="3"/>
    </row>
    <row r="22" spans="1:5" ht="12" customHeight="1" x14ac:dyDescent="0.25">
      <c r="A22" s="1004" t="s">
        <v>2282</v>
      </c>
      <c r="B22" s="1005"/>
      <c r="C22" s="1005"/>
      <c r="D22" s="1006"/>
      <c r="E22" s="3"/>
    </row>
    <row r="23" spans="1:5" x14ac:dyDescent="0.25">
      <c r="A23" s="997">
        <v>42040</v>
      </c>
      <c r="B23" s="810" t="s">
        <v>2283</v>
      </c>
      <c r="C23" s="810" t="s">
        <v>2284</v>
      </c>
      <c r="D23" s="810"/>
      <c r="E23" s="3"/>
    </row>
    <row r="24" spans="1:5" ht="26.4" x14ac:dyDescent="0.25">
      <c r="A24" s="998"/>
      <c r="B24" s="811" t="s">
        <v>2285</v>
      </c>
      <c r="C24" s="812" t="s">
        <v>126</v>
      </c>
      <c r="D24" s="811" t="s">
        <v>2269</v>
      </c>
      <c r="E24" s="3"/>
    </row>
    <row r="25" spans="1:5" x14ac:dyDescent="0.25">
      <c r="A25" s="997">
        <v>42041</v>
      </c>
      <c r="B25" s="810" t="s">
        <v>2286</v>
      </c>
      <c r="C25" s="810" t="s">
        <v>2287</v>
      </c>
      <c r="D25" s="810"/>
      <c r="E25" s="3"/>
    </row>
    <row r="26" spans="1:5" ht="26.4" x14ac:dyDescent="0.25">
      <c r="A26" s="999"/>
      <c r="B26" s="811" t="s">
        <v>2288</v>
      </c>
      <c r="C26" s="812" t="s">
        <v>2261</v>
      </c>
      <c r="D26" s="811" t="s">
        <v>2262</v>
      </c>
      <c r="E26" s="3"/>
    </row>
    <row r="27" spans="1:5" x14ac:dyDescent="0.25">
      <c r="A27" s="998"/>
      <c r="B27" s="811" t="s">
        <v>2289</v>
      </c>
      <c r="C27" s="812" t="s">
        <v>2261</v>
      </c>
      <c r="D27" s="811" t="s">
        <v>2290</v>
      </c>
      <c r="E27" s="3"/>
    </row>
    <row r="28" spans="1:5" x14ac:dyDescent="0.25">
      <c r="A28" s="997">
        <v>42049</v>
      </c>
      <c r="B28" s="810" t="s">
        <v>2291</v>
      </c>
      <c r="C28" s="810" t="s">
        <v>2284</v>
      </c>
      <c r="D28" s="810"/>
      <c r="E28" s="3"/>
    </row>
    <row r="29" spans="1:5" x14ac:dyDescent="0.25">
      <c r="A29" s="998"/>
      <c r="B29" s="811" t="s">
        <v>2292</v>
      </c>
      <c r="C29" s="812" t="s">
        <v>2261</v>
      </c>
      <c r="D29" s="811" t="s">
        <v>2262</v>
      </c>
      <c r="E29" s="3"/>
    </row>
    <row r="30" spans="1:5" ht="26.4" x14ac:dyDescent="0.25">
      <c r="A30" s="997">
        <v>42055</v>
      </c>
      <c r="B30" s="810" t="s">
        <v>2293</v>
      </c>
      <c r="C30" s="810" t="s">
        <v>2264</v>
      </c>
      <c r="D30" s="810"/>
      <c r="E30" s="3"/>
    </row>
    <row r="31" spans="1:5" x14ac:dyDescent="0.25">
      <c r="A31" s="998"/>
      <c r="B31" s="811" t="s">
        <v>2294</v>
      </c>
      <c r="C31" s="812" t="s">
        <v>2295</v>
      </c>
      <c r="D31" s="811" t="s">
        <v>2296</v>
      </c>
      <c r="E31" s="3"/>
    </row>
    <row r="32" spans="1:5" x14ac:dyDescent="0.25">
      <c r="A32" s="997">
        <v>42062</v>
      </c>
      <c r="B32" s="810" t="s">
        <v>2297</v>
      </c>
      <c r="C32" s="810" t="s">
        <v>2298</v>
      </c>
      <c r="D32" s="810"/>
      <c r="E32" s="3"/>
    </row>
    <row r="33" spans="1:5" x14ac:dyDescent="0.25">
      <c r="A33" s="999"/>
      <c r="B33" s="811" t="s">
        <v>2299</v>
      </c>
      <c r="C33" s="812" t="s">
        <v>126</v>
      </c>
      <c r="D33" s="811" t="s">
        <v>2300</v>
      </c>
      <c r="E33" s="3"/>
    </row>
    <row r="34" spans="1:5" x14ac:dyDescent="0.25">
      <c r="A34" s="999"/>
      <c r="B34" s="811" t="s">
        <v>2301</v>
      </c>
      <c r="C34" s="812" t="s">
        <v>126</v>
      </c>
      <c r="D34" s="811" t="s">
        <v>2302</v>
      </c>
      <c r="E34" s="3"/>
    </row>
    <row r="35" spans="1:5" x14ac:dyDescent="0.25">
      <c r="A35" s="999"/>
      <c r="B35" s="811" t="s">
        <v>2303</v>
      </c>
      <c r="C35" s="812" t="s">
        <v>126</v>
      </c>
      <c r="D35" s="811" t="s">
        <v>2302</v>
      </c>
      <c r="E35" s="3"/>
    </row>
    <row r="36" spans="1:5" x14ac:dyDescent="0.25">
      <c r="A36" s="999"/>
      <c r="B36" s="811" t="s">
        <v>2304</v>
      </c>
      <c r="C36" s="812" t="s">
        <v>126</v>
      </c>
      <c r="D36" s="811" t="s">
        <v>2302</v>
      </c>
      <c r="E36" s="3"/>
    </row>
    <row r="37" spans="1:5" x14ac:dyDescent="0.25">
      <c r="A37" s="999"/>
      <c r="B37" s="811" t="s">
        <v>2305</v>
      </c>
      <c r="C37" s="812" t="s">
        <v>126</v>
      </c>
      <c r="D37" s="811" t="s">
        <v>2302</v>
      </c>
      <c r="E37" s="3"/>
    </row>
    <row r="38" spans="1:5" x14ac:dyDescent="0.25">
      <c r="A38" s="999"/>
      <c r="B38" s="811" t="s">
        <v>2306</v>
      </c>
      <c r="C38" s="812" t="s">
        <v>126</v>
      </c>
      <c r="D38" s="811" t="s">
        <v>2307</v>
      </c>
      <c r="E38" s="3"/>
    </row>
    <row r="39" spans="1:5" x14ac:dyDescent="0.25">
      <c r="A39" s="999"/>
      <c r="B39" s="811" t="s">
        <v>2308</v>
      </c>
      <c r="C39" s="812" t="s">
        <v>126</v>
      </c>
      <c r="D39" s="811" t="s">
        <v>2309</v>
      </c>
      <c r="E39" s="3"/>
    </row>
    <row r="40" spans="1:5" x14ac:dyDescent="0.25">
      <c r="A40" s="998"/>
      <c r="B40" s="811" t="s">
        <v>2310</v>
      </c>
      <c r="C40" s="812" t="s">
        <v>126</v>
      </c>
      <c r="D40" s="811" t="s">
        <v>2311</v>
      </c>
      <c r="E40" s="3"/>
    </row>
    <row r="41" spans="1:5" x14ac:dyDescent="0.25">
      <c r="A41" s="997">
        <v>42078</v>
      </c>
      <c r="B41" s="810" t="s">
        <v>2291</v>
      </c>
      <c r="C41" s="810" t="s">
        <v>2284</v>
      </c>
      <c r="D41" s="810"/>
      <c r="E41" s="3"/>
    </row>
    <row r="42" spans="1:5" x14ac:dyDescent="0.25">
      <c r="A42" s="999"/>
      <c r="B42" s="811" t="s">
        <v>2312</v>
      </c>
      <c r="C42" s="812" t="s">
        <v>2261</v>
      </c>
      <c r="D42" s="811" t="s">
        <v>2313</v>
      </c>
      <c r="E42" s="3"/>
    </row>
    <row r="43" spans="1:5" x14ac:dyDescent="0.25">
      <c r="A43" s="998"/>
      <c r="B43" s="811" t="s">
        <v>2314</v>
      </c>
      <c r="C43" s="812" t="s">
        <v>2261</v>
      </c>
      <c r="D43" s="811" t="s">
        <v>2313</v>
      </c>
      <c r="E43" s="3"/>
    </row>
    <row r="44" spans="1:5" x14ac:dyDescent="0.25">
      <c r="A44" s="997">
        <v>42085</v>
      </c>
      <c r="B44" s="810" t="s">
        <v>2315</v>
      </c>
      <c r="C44" s="810" t="s">
        <v>2287</v>
      </c>
      <c r="D44" s="810"/>
      <c r="E44" s="3"/>
    </row>
    <row r="45" spans="1:5" x14ac:dyDescent="0.25">
      <c r="A45" s="999"/>
      <c r="B45" s="1000" t="s">
        <v>2316</v>
      </c>
      <c r="C45" s="1002" t="s">
        <v>2261</v>
      </c>
      <c r="D45" s="814" t="s">
        <v>2262</v>
      </c>
      <c r="E45" s="3"/>
    </row>
    <row r="46" spans="1:5" x14ac:dyDescent="0.25">
      <c r="A46" s="999"/>
      <c r="B46" s="1001"/>
      <c r="C46" s="1003"/>
      <c r="D46" s="815" t="s">
        <v>2317</v>
      </c>
      <c r="E46" s="3"/>
    </row>
    <row r="47" spans="1:5" x14ac:dyDescent="0.25">
      <c r="A47" s="998"/>
      <c r="B47" s="811" t="s">
        <v>2318</v>
      </c>
      <c r="C47" s="812" t="s">
        <v>2261</v>
      </c>
      <c r="D47" s="811" t="s">
        <v>2262</v>
      </c>
      <c r="E47" s="3"/>
    </row>
    <row r="48" spans="1:5" x14ac:dyDescent="0.25">
      <c r="A48" s="997">
        <v>42086</v>
      </c>
      <c r="B48" s="810" t="s">
        <v>2319</v>
      </c>
      <c r="C48" s="810" t="s">
        <v>2320</v>
      </c>
      <c r="D48" s="810"/>
      <c r="E48" s="3"/>
    </row>
    <row r="49" spans="1:5" ht="26.4" x14ac:dyDescent="0.25">
      <c r="A49" s="998"/>
      <c r="B49" s="811" t="s">
        <v>2321</v>
      </c>
      <c r="C49" s="812" t="s">
        <v>2295</v>
      </c>
      <c r="D49" s="811" t="s">
        <v>2322</v>
      </c>
      <c r="E49" s="3"/>
    </row>
    <row r="50" spans="1:5" x14ac:dyDescent="0.25">
      <c r="A50" s="997">
        <v>42088</v>
      </c>
      <c r="B50" s="810" t="s">
        <v>2323</v>
      </c>
      <c r="C50" s="810" t="s">
        <v>2284</v>
      </c>
      <c r="D50" s="810"/>
      <c r="E50" s="3"/>
    </row>
    <row r="51" spans="1:5" ht="26.4" x14ac:dyDescent="0.25">
      <c r="A51" s="998"/>
      <c r="B51" s="811" t="s">
        <v>2324</v>
      </c>
      <c r="C51" s="812" t="s">
        <v>126</v>
      </c>
      <c r="D51" s="811" t="s">
        <v>2325</v>
      </c>
      <c r="E51" s="3"/>
    </row>
    <row r="52" spans="1:5" ht="26.4" x14ac:dyDescent="0.25">
      <c r="A52" s="997">
        <v>42094</v>
      </c>
      <c r="B52" s="810" t="s">
        <v>2326</v>
      </c>
      <c r="C52" s="810" t="s">
        <v>2327</v>
      </c>
      <c r="D52" s="810"/>
      <c r="E52" s="3"/>
    </row>
    <row r="53" spans="1:5" x14ac:dyDescent="0.25">
      <c r="A53" s="998"/>
      <c r="B53" s="811" t="s">
        <v>2328</v>
      </c>
      <c r="C53" s="812" t="s">
        <v>2329</v>
      </c>
      <c r="D53" s="811" t="s">
        <v>2330</v>
      </c>
      <c r="E53" s="3"/>
    </row>
    <row r="54" spans="1:5" ht="12" customHeight="1" x14ac:dyDescent="0.25">
      <c r="A54" s="1004" t="s">
        <v>2331</v>
      </c>
      <c r="B54" s="1005"/>
      <c r="C54" s="1005"/>
      <c r="D54" s="1006"/>
      <c r="E54" s="3"/>
    </row>
    <row r="55" spans="1:5" ht="26.4" x14ac:dyDescent="0.25">
      <c r="A55" s="997">
        <v>42097</v>
      </c>
      <c r="B55" s="810" t="s">
        <v>2279</v>
      </c>
      <c r="C55" s="810" t="s">
        <v>2332</v>
      </c>
      <c r="D55" s="810"/>
      <c r="E55" s="3"/>
    </row>
    <row r="56" spans="1:5" x14ac:dyDescent="0.25">
      <c r="A56" s="998"/>
      <c r="B56" s="811" t="s">
        <v>2333</v>
      </c>
      <c r="C56" s="812" t="s">
        <v>2329</v>
      </c>
      <c r="D56" s="811" t="s">
        <v>2334</v>
      </c>
      <c r="E56" s="3"/>
    </row>
    <row r="57" spans="1:5" x14ac:dyDescent="0.25">
      <c r="A57" s="997">
        <v>42097</v>
      </c>
      <c r="B57" s="810" t="s">
        <v>2335</v>
      </c>
      <c r="C57" s="810" t="s">
        <v>2287</v>
      </c>
      <c r="D57" s="810"/>
      <c r="E57" s="3"/>
    </row>
    <row r="58" spans="1:5" x14ac:dyDescent="0.25">
      <c r="A58" s="998"/>
      <c r="B58" s="811" t="s">
        <v>2336</v>
      </c>
      <c r="C58" s="812" t="s">
        <v>126</v>
      </c>
      <c r="D58" s="811" t="s">
        <v>2300</v>
      </c>
      <c r="E58" s="3"/>
    </row>
    <row r="59" spans="1:5" ht="26.4" x14ac:dyDescent="0.25">
      <c r="A59" s="997">
        <v>42098</v>
      </c>
      <c r="B59" s="810" t="s">
        <v>2337</v>
      </c>
      <c r="C59" s="810" t="s">
        <v>2259</v>
      </c>
      <c r="D59" s="810"/>
      <c r="E59" s="3"/>
    </row>
    <row r="60" spans="1:5" x14ac:dyDescent="0.25">
      <c r="A60" s="998"/>
      <c r="B60" s="811" t="s">
        <v>2338</v>
      </c>
      <c r="C60" s="812" t="s">
        <v>2339</v>
      </c>
      <c r="D60" s="811" t="s">
        <v>2340</v>
      </c>
      <c r="E60" s="3"/>
    </row>
    <row r="61" spans="1:5" x14ac:dyDescent="0.25">
      <c r="A61" s="997">
        <v>42103</v>
      </c>
      <c r="B61" s="810" t="s">
        <v>2283</v>
      </c>
      <c r="C61" s="810" t="s">
        <v>2284</v>
      </c>
      <c r="D61" s="810"/>
      <c r="E61" s="3"/>
    </row>
    <row r="62" spans="1:5" ht="26.4" x14ac:dyDescent="0.25">
      <c r="A62" s="998"/>
      <c r="B62" s="811" t="s">
        <v>2341</v>
      </c>
      <c r="C62" s="812" t="s">
        <v>126</v>
      </c>
      <c r="D62" s="811" t="s">
        <v>2269</v>
      </c>
      <c r="E62" s="3"/>
    </row>
    <row r="63" spans="1:5" x14ac:dyDescent="0.25">
      <c r="A63" s="997">
        <v>42103</v>
      </c>
      <c r="B63" s="810" t="s">
        <v>2342</v>
      </c>
      <c r="C63" s="810" t="s">
        <v>2343</v>
      </c>
      <c r="D63" s="810"/>
      <c r="E63" s="3"/>
    </row>
    <row r="64" spans="1:5" x14ac:dyDescent="0.25">
      <c r="A64" s="998"/>
      <c r="B64" s="811" t="s">
        <v>2344</v>
      </c>
      <c r="C64" s="812" t="s">
        <v>126</v>
      </c>
      <c r="D64" s="811" t="s">
        <v>2345</v>
      </c>
      <c r="E64" s="3"/>
    </row>
    <row r="65" spans="1:5" ht="26.4" x14ac:dyDescent="0.25">
      <c r="A65" s="997">
        <v>42104</v>
      </c>
      <c r="B65" s="810" t="s">
        <v>2346</v>
      </c>
      <c r="C65" s="810" t="s">
        <v>2264</v>
      </c>
      <c r="D65" s="810"/>
      <c r="E65" s="3"/>
    </row>
    <row r="66" spans="1:5" x14ac:dyDescent="0.25">
      <c r="A66" s="998"/>
      <c r="B66" s="811" t="s">
        <v>2347</v>
      </c>
      <c r="C66" s="812" t="s">
        <v>2261</v>
      </c>
      <c r="D66" s="811" t="s">
        <v>2348</v>
      </c>
      <c r="E66" s="3"/>
    </row>
    <row r="67" spans="1:5" x14ac:dyDescent="0.25">
      <c r="A67" s="997">
        <v>42110</v>
      </c>
      <c r="B67" s="810" t="s">
        <v>2349</v>
      </c>
      <c r="C67" s="810" t="s">
        <v>2284</v>
      </c>
      <c r="D67" s="810"/>
      <c r="E67" s="3"/>
    </row>
    <row r="68" spans="1:5" x14ac:dyDescent="0.25">
      <c r="A68" s="998"/>
      <c r="B68" s="811" t="s">
        <v>2350</v>
      </c>
      <c r="C68" s="812" t="s">
        <v>126</v>
      </c>
      <c r="D68" s="811" t="s">
        <v>2351</v>
      </c>
      <c r="E68" s="3"/>
    </row>
    <row r="69" spans="1:5" ht="26.4" x14ac:dyDescent="0.25">
      <c r="A69" s="997">
        <v>42112</v>
      </c>
      <c r="B69" s="810" t="s">
        <v>2352</v>
      </c>
      <c r="C69" s="810" t="s">
        <v>2353</v>
      </c>
      <c r="D69" s="810"/>
      <c r="E69" s="3"/>
    </row>
    <row r="70" spans="1:5" ht="26.4" x14ac:dyDescent="0.25">
      <c r="A70" s="999"/>
      <c r="B70" s="811" t="s">
        <v>2354</v>
      </c>
      <c r="C70" s="812" t="s">
        <v>126</v>
      </c>
      <c r="D70" s="811" t="s">
        <v>2355</v>
      </c>
      <c r="E70" s="3"/>
    </row>
    <row r="71" spans="1:5" x14ac:dyDescent="0.25">
      <c r="A71" s="999"/>
      <c r="B71" s="811" t="s">
        <v>2356</v>
      </c>
      <c r="C71" s="812" t="s">
        <v>126</v>
      </c>
      <c r="D71" s="811" t="s">
        <v>2357</v>
      </c>
      <c r="E71" s="3"/>
    </row>
    <row r="72" spans="1:5" ht="26.4" x14ac:dyDescent="0.25">
      <c r="A72" s="999"/>
      <c r="B72" s="811" t="s">
        <v>2358</v>
      </c>
      <c r="C72" s="812" t="s">
        <v>126</v>
      </c>
      <c r="D72" s="811" t="s">
        <v>2359</v>
      </c>
      <c r="E72" s="3"/>
    </row>
    <row r="73" spans="1:5" ht="26.4" x14ac:dyDescent="0.25">
      <c r="A73" s="999"/>
      <c r="B73" s="811" t="s">
        <v>2360</v>
      </c>
      <c r="C73" s="812" t="s">
        <v>126</v>
      </c>
      <c r="D73" s="811" t="s">
        <v>2361</v>
      </c>
      <c r="E73" s="3"/>
    </row>
    <row r="74" spans="1:5" ht="26.4" x14ac:dyDescent="0.25">
      <c r="A74" s="999"/>
      <c r="B74" s="811" t="s">
        <v>2362</v>
      </c>
      <c r="C74" s="812" t="s">
        <v>126</v>
      </c>
      <c r="D74" s="811" t="s">
        <v>2363</v>
      </c>
      <c r="E74" s="3"/>
    </row>
    <row r="75" spans="1:5" x14ac:dyDescent="0.25">
      <c r="A75" s="998"/>
      <c r="B75" s="811" t="s">
        <v>2364</v>
      </c>
      <c r="C75" s="812" t="s">
        <v>126</v>
      </c>
      <c r="D75" s="811" t="s">
        <v>2365</v>
      </c>
      <c r="E75" s="3"/>
    </row>
    <row r="76" spans="1:5" x14ac:dyDescent="0.25">
      <c r="A76" s="997">
        <v>42122</v>
      </c>
      <c r="B76" s="810" t="s">
        <v>2366</v>
      </c>
      <c r="C76" s="810" t="s">
        <v>2284</v>
      </c>
      <c r="D76" s="810"/>
      <c r="E76" s="3"/>
    </row>
    <row r="77" spans="1:5" x14ac:dyDescent="0.25">
      <c r="A77" s="999"/>
      <c r="B77" s="811" t="s">
        <v>2367</v>
      </c>
      <c r="C77" s="812" t="s">
        <v>2261</v>
      </c>
      <c r="D77" s="811" t="s">
        <v>2368</v>
      </c>
      <c r="E77" s="3"/>
    </row>
    <row r="78" spans="1:5" x14ac:dyDescent="0.25">
      <c r="A78" s="998"/>
      <c r="B78" s="811" t="s">
        <v>2369</v>
      </c>
      <c r="C78" s="812" t="s">
        <v>2261</v>
      </c>
      <c r="D78" s="811" t="s">
        <v>2262</v>
      </c>
      <c r="E78" s="3"/>
    </row>
    <row r="79" spans="1:5" x14ac:dyDescent="0.25">
      <c r="A79" s="997">
        <v>42124</v>
      </c>
      <c r="B79" s="810" t="s">
        <v>2370</v>
      </c>
      <c r="C79" s="810" t="s">
        <v>2287</v>
      </c>
      <c r="D79" s="810"/>
      <c r="E79" s="3"/>
    </row>
    <row r="80" spans="1:5" ht="26.4" x14ac:dyDescent="0.25">
      <c r="A80" s="998"/>
      <c r="B80" s="811" t="s">
        <v>2371</v>
      </c>
      <c r="C80" s="812" t="s">
        <v>2329</v>
      </c>
      <c r="D80" s="811" t="s">
        <v>2372</v>
      </c>
      <c r="E80" s="3"/>
    </row>
    <row r="81" spans="1:5" ht="12" customHeight="1" x14ac:dyDescent="0.25">
      <c r="A81" s="1004" t="s">
        <v>2373</v>
      </c>
      <c r="B81" s="1005"/>
      <c r="C81" s="1005"/>
      <c r="D81" s="1006"/>
      <c r="E81" s="3"/>
    </row>
    <row r="82" spans="1:5" x14ac:dyDescent="0.25">
      <c r="A82" s="997">
        <v>42130</v>
      </c>
      <c r="B82" s="810" t="s">
        <v>2374</v>
      </c>
      <c r="C82" s="810" t="s">
        <v>2320</v>
      </c>
      <c r="D82" s="810"/>
      <c r="E82" s="3"/>
    </row>
    <row r="83" spans="1:5" x14ac:dyDescent="0.25">
      <c r="A83" s="998"/>
      <c r="B83" s="811" t="s">
        <v>2375</v>
      </c>
      <c r="C83" s="812" t="s">
        <v>126</v>
      </c>
      <c r="D83" s="811" t="s">
        <v>2376</v>
      </c>
      <c r="E83" s="3"/>
    </row>
    <row r="84" spans="1:5" x14ac:dyDescent="0.25">
      <c r="A84" s="997">
        <v>42139</v>
      </c>
      <c r="B84" s="810" t="s">
        <v>2291</v>
      </c>
      <c r="C84" s="810" t="s">
        <v>2284</v>
      </c>
      <c r="D84" s="816" t="s">
        <v>2377</v>
      </c>
      <c r="E84" s="3"/>
    </row>
    <row r="85" spans="1:5" x14ac:dyDescent="0.25">
      <c r="A85" s="998"/>
      <c r="B85" s="811" t="s">
        <v>2378</v>
      </c>
      <c r="C85" s="817" t="s">
        <v>2379</v>
      </c>
      <c r="D85" s="811" t="s">
        <v>2262</v>
      </c>
      <c r="E85" s="3"/>
    </row>
    <row r="86" spans="1:5" ht="26.4" x14ac:dyDescent="0.25">
      <c r="A86" s="997">
        <v>42141</v>
      </c>
      <c r="B86" s="810" t="s">
        <v>2380</v>
      </c>
      <c r="C86" s="810" t="s">
        <v>2264</v>
      </c>
      <c r="D86" s="810"/>
      <c r="E86" s="3"/>
    </row>
    <row r="87" spans="1:5" x14ac:dyDescent="0.25">
      <c r="A87" s="998"/>
      <c r="B87" s="811" t="s">
        <v>2381</v>
      </c>
      <c r="C87" s="812" t="s">
        <v>2295</v>
      </c>
      <c r="D87" s="811" t="s">
        <v>2296</v>
      </c>
      <c r="E87" s="3"/>
    </row>
    <row r="88" spans="1:5" ht="26.4" x14ac:dyDescent="0.25">
      <c r="A88" s="997">
        <v>42146</v>
      </c>
      <c r="B88" s="810" t="s">
        <v>2346</v>
      </c>
      <c r="C88" s="810" t="s">
        <v>2264</v>
      </c>
      <c r="D88" s="810"/>
      <c r="E88" s="3"/>
    </row>
    <row r="89" spans="1:5" x14ac:dyDescent="0.25">
      <c r="A89" s="998"/>
      <c r="B89" s="811" t="s">
        <v>2382</v>
      </c>
      <c r="C89" s="812" t="s">
        <v>2261</v>
      </c>
      <c r="D89" s="811" t="s">
        <v>2383</v>
      </c>
      <c r="E89" s="3"/>
    </row>
    <row r="90" spans="1:5" x14ac:dyDescent="0.25">
      <c r="A90" s="997">
        <v>42147</v>
      </c>
      <c r="B90" s="810" t="s">
        <v>2384</v>
      </c>
      <c r="C90" s="810" t="s">
        <v>2320</v>
      </c>
      <c r="D90" s="810"/>
      <c r="E90" s="3"/>
    </row>
    <row r="91" spans="1:5" ht="26.4" x14ac:dyDescent="0.25">
      <c r="A91" s="999"/>
      <c r="B91" s="811" t="s">
        <v>2385</v>
      </c>
      <c r="C91" s="812" t="s">
        <v>2295</v>
      </c>
      <c r="D91" s="811" t="s">
        <v>2386</v>
      </c>
      <c r="E91" s="3"/>
    </row>
    <row r="92" spans="1:5" ht="26.4" x14ac:dyDescent="0.25">
      <c r="A92" s="999"/>
      <c r="B92" s="811" t="s">
        <v>2387</v>
      </c>
      <c r="C92" s="812" t="s">
        <v>2295</v>
      </c>
      <c r="D92" s="811" t="s">
        <v>2386</v>
      </c>
      <c r="E92" s="3"/>
    </row>
    <row r="93" spans="1:5" ht="26.4" x14ac:dyDescent="0.25">
      <c r="A93" s="998"/>
      <c r="B93" s="811" t="s">
        <v>2388</v>
      </c>
      <c r="C93" s="812" t="s">
        <v>2295</v>
      </c>
      <c r="D93" s="811" t="s">
        <v>2386</v>
      </c>
      <c r="E93" s="3"/>
    </row>
    <row r="94" spans="1:5" x14ac:dyDescent="0.25">
      <c r="A94" s="997">
        <v>42148</v>
      </c>
      <c r="B94" s="810" t="s">
        <v>2297</v>
      </c>
      <c r="C94" s="810" t="s">
        <v>2298</v>
      </c>
      <c r="D94" s="810"/>
      <c r="E94" s="3"/>
    </row>
    <row r="95" spans="1:5" x14ac:dyDescent="0.25">
      <c r="A95" s="999"/>
      <c r="B95" s="811" t="s">
        <v>2389</v>
      </c>
      <c r="C95" s="812" t="s">
        <v>2329</v>
      </c>
      <c r="D95" s="811" t="s">
        <v>2390</v>
      </c>
      <c r="E95" s="3"/>
    </row>
    <row r="96" spans="1:5" ht="26.4" x14ac:dyDescent="0.25">
      <c r="A96" s="999"/>
      <c r="B96" s="811" t="s">
        <v>2391</v>
      </c>
      <c r="C96" s="812" t="s">
        <v>2329</v>
      </c>
      <c r="D96" s="811" t="s">
        <v>2392</v>
      </c>
      <c r="E96" s="3"/>
    </row>
    <row r="97" spans="1:5" ht="26.4" x14ac:dyDescent="0.25">
      <c r="A97" s="999"/>
      <c r="B97" s="811" t="s">
        <v>2393</v>
      </c>
      <c r="C97" s="812" t="s">
        <v>2329</v>
      </c>
      <c r="D97" s="811" t="s">
        <v>2394</v>
      </c>
      <c r="E97" s="3"/>
    </row>
    <row r="98" spans="1:5" x14ac:dyDescent="0.25">
      <c r="A98" s="999"/>
      <c r="B98" s="811" t="s">
        <v>2395</v>
      </c>
      <c r="C98" s="812" t="s">
        <v>2329</v>
      </c>
      <c r="D98" s="811" t="s">
        <v>2307</v>
      </c>
      <c r="E98" s="3"/>
    </row>
    <row r="99" spans="1:5" x14ac:dyDescent="0.25">
      <c r="A99" s="998"/>
      <c r="B99" s="811" t="s">
        <v>2396</v>
      </c>
      <c r="C99" s="812" t="s">
        <v>2329</v>
      </c>
      <c r="D99" s="811" t="s">
        <v>2397</v>
      </c>
      <c r="E99" s="3"/>
    </row>
    <row r="100" spans="1:5" ht="26.4" x14ac:dyDescent="0.25">
      <c r="A100" s="997">
        <v>42150</v>
      </c>
      <c r="B100" s="810" t="s">
        <v>2398</v>
      </c>
      <c r="C100" s="810" t="s">
        <v>2399</v>
      </c>
      <c r="D100" s="810"/>
      <c r="E100" s="3"/>
    </row>
    <row r="101" spans="1:5" x14ac:dyDescent="0.25">
      <c r="A101" s="998"/>
      <c r="B101" s="811" t="s">
        <v>2400</v>
      </c>
      <c r="C101" s="812" t="s">
        <v>2261</v>
      </c>
      <c r="D101" s="811" t="s">
        <v>2262</v>
      </c>
      <c r="E101" s="3"/>
    </row>
    <row r="102" spans="1:5" x14ac:dyDescent="0.25">
      <c r="A102" s="997">
        <v>42152</v>
      </c>
      <c r="B102" s="810" t="s">
        <v>2323</v>
      </c>
      <c r="C102" s="810" t="s">
        <v>2284</v>
      </c>
      <c r="D102" s="810"/>
      <c r="E102" s="3"/>
    </row>
    <row r="103" spans="1:5" ht="26.4" x14ac:dyDescent="0.25">
      <c r="A103" s="998"/>
      <c r="B103" s="811" t="s">
        <v>2401</v>
      </c>
      <c r="C103" s="812" t="s">
        <v>126</v>
      </c>
      <c r="D103" s="811" t="s">
        <v>2325</v>
      </c>
      <c r="E103" s="3"/>
    </row>
    <row r="104" spans="1:5" ht="12" customHeight="1" x14ac:dyDescent="0.25">
      <c r="A104" s="1004" t="s">
        <v>2402</v>
      </c>
      <c r="B104" s="1005"/>
      <c r="C104" s="1005"/>
      <c r="D104" s="1006"/>
      <c r="E104" s="3"/>
    </row>
    <row r="105" spans="1:5" x14ac:dyDescent="0.25">
      <c r="A105" s="997">
        <v>42169</v>
      </c>
      <c r="B105" s="810" t="s">
        <v>2319</v>
      </c>
      <c r="C105" s="810" t="s">
        <v>2320</v>
      </c>
      <c r="D105" s="810"/>
      <c r="E105" s="3"/>
    </row>
    <row r="106" spans="1:5" ht="26.4" x14ac:dyDescent="0.25">
      <c r="A106" s="998"/>
      <c r="B106" s="811" t="s">
        <v>2403</v>
      </c>
      <c r="C106" s="812" t="s">
        <v>2295</v>
      </c>
      <c r="D106" s="811" t="s">
        <v>2322</v>
      </c>
      <c r="E106" s="3"/>
    </row>
    <row r="107" spans="1:5" x14ac:dyDescent="0.25">
      <c r="A107" s="997">
        <v>42174</v>
      </c>
      <c r="B107" s="810" t="s">
        <v>2404</v>
      </c>
      <c r="C107" s="810" t="s">
        <v>2405</v>
      </c>
      <c r="D107" s="810"/>
      <c r="E107" s="3"/>
    </row>
    <row r="108" spans="1:5" x14ac:dyDescent="0.25">
      <c r="A108" s="999"/>
      <c r="B108" s="811" t="s">
        <v>2406</v>
      </c>
      <c r="C108" s="812" t="s">
        <v>2329</v>
      </c>
      <c r="D108" s="811" t="s">
        <v>2300</v>
      </c>
      <c r="E108" s="3"/>
    </row>
    <row r="109" spans="1:5" x14ac:dyDescent="0.25">
      <c r="A109" s="999"/>
      <c r="B109" s="811" t="s">
        <v>2407</v>
      </c>
      <c r="C109" s="812" t="s">
        <v>2329</v>
      </c>
      <c r="D109" s="811" t="s">
        <v>2408</v>
      </c>
      <c r="E109" s="3"/>
    </row>
    <row r="110" spans="1:5" x14ac:dyDescent="0.25">
      <c r="A110" s="999"/>
      <c r="B110" s="811" t="s">
        <v>2409</v>
      </c>
      <c r="C110" s="812" t="s">
        <v>2329</v>
      </c>
      <c r="D110" s="811" t="s">
        <v>2410</v>
      </c>
      <c r="E110" s="3"/>
    </row>
    <row r="111" spans="1:5" x14ac:dyDescent="0.25">
      <c r="A111" s="999"/>
      <c r="B111" s="811" t="s">
        <v>2411</v>
      </c>
      <c r="C111" s="812" t="s">
        <v>2329</v>
      </c>
      <c r="D111" s="811" t="s">
        <v>2412</v>
      </c>
      <c r="E111" s="3"/>
    </row>
    <row r="112" spans="1:5" x14ac:dyDescent="0.25">
      <c r="A112" s="999"/>
      <c r="B112" s="811" t="s">
        <v>2413</v>
      </c>
      <c r="C112" s="812" t="s">
        <v>2329</v>
      </c>
      <c r="D112" s="811" t="s">
        <v>2412</v>
      </c>
      <c r="E112" s="3"/>
    </row>
    <row r="113" spans="1:5" ht="26.4" x14ac:dyDescent="0.25">
      <c r="A113" s="999"/>
      <c r="B113" s="811" t="s">
        <v>2414</v>
      </c>
      <c r="C113" s="812" t="s">
        <v>2329</v>
      </c>
      <c r="D113" s="811" t="s">
        <v>2680</v>
      </c>
      <c r="E113" s="3"/>
    </row>
    <row r="114" spans="1:5" x14ac:dyDescent="0.25">
      <c r="A114" s="999"/>
      <c r="B114" s="811" t="s">
        <v>2415</v>
      </c>
      <c r="C114" s="812" t="s">
        <v>2329</v>
      </c>
      <c r="D114" s="811" t="s">
        <v>2416</v>
      </c>
      <c r="E114" s="3"/>
    </row>
    <row r="115" spans="1:5" x14ac:dyDescent="0.25">
      <c r="A115" s="999"/>
      <c r="B115" s="811" t="s">
        <v>2417</v>
      </c>
      <c r="C115" s="812" t="s">
        <v>2329</v>
      </c>
      <c r="D115" s="811" t="s">
        <v>2418</v>
      </c>
      <c r="E115" s="3"/>
    </row>
    <row r="116" spans="1:5" x14ac:dyDescent="0.25">
      <c r="A116" s="999"/>
      <c r="B116" s="811" t="s">
        <v>2419</v>
      </c>
      <c r="C116" s="812" t="s">
        <v>2329</v>
      </c>
      <c r="D116" s="811" t="s">
        <v>2420</v>
      </c>
      <c r="E116" s="3"/>
    </row>
    <row r="117" spans="1:5" x14ac:dyDescent="0.25">
      <c r="A117" s="999"/>
      <c r="B117" s="811" t="s">
        <v>2421</v>
      </c>
      <c r="C117" s="812" t="s">
        <v>2329</v>
      </c>
      <c r="D117" s="811" t="s">
        <v>2422</v>
      </c>
      <c r="E117" s="3"/>
    </row>
    <row r="118" spans="1:5" x14ac:dyDescent="0.25">
      <c r="A118" s="999"/>
      <c r="B118" s="811" t="s">
        <v>2423</v>
      </c>
      <c r="C118" s="812" t="s">
        <v>2329</v>
      </c>
      <c r="D118" s="811" t="s">
        <v>2424</v>
      </c>
      <c r="E118" s="3"/>
    </row>
    <row r="119" spans="1:5" x14ac:dyDescent="0.25">
      <c r="A119" s="999"/>
      <c r="B119" s="811" t="s">
        <v>2425</v>
      </c>
      <c r="C119" s="812" t="s">
        <v>2329</v>
      </c>
      <c r="D119" s="811" t="s">
        <v>2426</v>
      </c>
      <c r="E119" s="3"/>
    </row>
    <row r="120" spans="1:5" x14ac:dyDescent="0.25">
      <c r="A120" s="999"/>
      <c r="B120" s="811" t="s">
        <v>2427</v>
      </c>
      <c r="C120" s="812" t="s">
        <v>2329</v>
      </c>
      <c r="D120" s="811" t="s">
        <v>2426</v>
      </c>
      <c r="E120" s="3"/>
    </row>
    <row r="121" spans="1:5" ht="26.4" x14ac:dyDescent="0.25">
      <c r="A121" s="999"/>
      <c r="B121" s="811" t="s">
        <v>2428</v>
      </c>
      <c r="C121" s="812" t="s">
        <v>2329</v>
      </c>
      <c r="D121" s="811" t="s">
        <v>2429</v>
      </c>
      <c r="E121" s="3"/>
    </row>
    <row r="122" spans="1:5" x14ac:dyDescent="0.25">
      <c r="A122" s="999"/>
      <c r="B122" s="811" t="s">
        <v>2430</v>
      </c>
      <c r="C122" s="812" t="s">
        <v>2329</v>
      </c>
      <c r="D122" s="811" t="s">
        <v>2300</v>
      </c>
      <c r="E122" s="3"/>
    </row>
    <row r="123" spans="1:5" x14ac:dyDescent="0.25">
      <c r="A123" s="999"/>
      <c r="B123" s="811" t="s">
        <v>2431</v>
      </c>
      <c r="C123" s="812" t="s">
        <v>2329</v>
      </c>
      <c r="D123" s="811" t="s">
        <v>2302</v>
      </c>
      <c r="E123" s="3"/>
    </row>
    <row r="124" spans="1:5" ht="39.6" x14ac:dyDescent="0.25">
      <c r="A124" s="999"/>
      <c r="B124" s="811" t="s">
        <v>2432</v>
      </c>
      <c r="C124" s="812" t="s">
        <v>2329</v>
      </c>
      <c r="D124" s="811" t="s">
        <v>2365</v>
      </c>
      <c r="E124" s="3"/>
    </row>
    <row r="125" spans="1:5" x14ac:dyDescent="0.25">
      <c r="A125" s="999"/>
      <c r="B125" s="811" t="s">
        <v>2433</v>
      </c>
      <c r="C125" s="812" t="s">
        <v>2329</v>
      </c>
      <c r="D125" s="811" t="s">
        <v>2434</v>
      </c>
      <c r="E125" s="3"/>
    </row>
    <row r="126" spans="1:5" x14ac:dyDescent="0.25">
      <c r="A126" s="999"/>
      <c r="B126" s="811" t="s">
        <v>2435</v>
      </c>
      <c r="C126" s="812" t="s">
        <v>2329</v>
      </c>
      <c r="D126" s="811" t="s">
        <v>2434</v>
      </c>
      <c r="E126" s="3"/>
    </row>
    <row r="127" spans="1:5" x14ac:dyDescent="0.25">
      <c r="A127" s="999"/>
      <c r="B127" s="811" t="s">
        <v>2436</v>
      </c>
      <c r="C127" s="812" t="s">
        <v>2329</v>
      </c>
      <c r="D127" s="811" t="s">
        <v>2302</v>
      </c>
      <c r="E127" s="3"/>
    </row>
    <row r="128" spans="1:5" x14ac:dyDescent="0.25">
      <c r="A128" s="999"/>
      <c r="B128" s="811" t="s">
        <v>2437</v>
      </c>
      <c r="C128" s="812" t="s">
        <v>2329</v>
      </c>
      <c r="D128" s="811" t="s">
        <v>2438</v>
      </c>
      <c r="E128" s="3"/>
    </row>
    <row r="129" spans="1:5" x14ac:dyDescent="0.25">
      <c r="A129" s="999"/>
      <c r="B129" s="811" t="s">
        <v>2439</v>
      </c>
      <c r="C129" s="812" t="s">
        <v>2329</v>
      </c>
      <c r="D129" s="811" t="s">
        <v>2440</v>
      </c>
      <c r="E129" s="3"/>
    </row>
    <row r="130" spans="1:5" x14ac:dyDescent="0.25">
      <c r="A130" s="999"/>
      <c r="B130" s="811" t="s">
        <v>2441</v>
      </c>
      <c r="C130" s="812" t="s">
        <v>2329</v>
      </c>
      <c r="D130" s="811" t="s">
        <v>2440</v>
      </c>
      <c r="E130" s="3"/>
    </row>
    <row r="131" spans="1:5" x14ac:dyDescent="0.25">
      <c r="A131" s="999"/>
      <c r="B131" s="811" t="s">
        <v>2442</v>
      </c>
      <c r="C131" s="812" t="s">
        <v>2329</v>
      </c>
      <c r="D131" s="811" t="s">
        <v>2418</v>
      </c>
      <c r="E131" s="3"/>
    </row>
    <row r="132" spans="1:5" x14ac:dyDescent="0.25">
      <c r="A132" s="999"/>
      <c r="B132" s="811" t="s">
        <v>2443</v>
      </c>
      <c r="C132" s="812" t="s">
        <v>2329</v>
      </c>
      <c r="D132" s="811" t="s">
        <v>2444</v>
      </c>
      <c r="E132" s="3"/>
    </row>
    <row r="133" spans="1:5" ht="26.4" x14ac:dyDescent="0.25">
      <c r="A133" s="999"/>
      <c r="B133" s="811" t="s">
        <v>2445</v>
      </c>
      <c r="C133" s="812" t="s">
        <v>2329</v>
      </c>
      <c r="D133" s="811" t="s">
        <v>2446</v>
      </c>
      <c r="E133" s="3"/>
    </row>
    <row r="134" spans="1:5" ht="26.4" x14ac:dyDescent="0.25">
      <c r="A134" s="998"/>
      <c r="B134" s="811" t="s">
        <v>2447</v>
      </c>
      <c r="C134" s="812" t="s">
        <v>2329</v>
      </c>
      <c r="D134" s="811" t="s">
        <v>2448</v>
      </c>
      <c r="E134" s="3"/>
    </row>
    <row r="135" spans="1:5" ht="26.4" x14ac:dyDescent="0.25">
      <c r="A135" s="997">
        <v>42185</v>
      </c>
      <c r="B135" s="810" t="s">
        <v>2337</v>
      </c>
      <c r="C135" s="810" t="s">
        <v>2259</v>
      </c>
      <c r="D135" s="810"/>
      <c r="E135" s="3"/>
    </row>
    <row r="136" spans="1:5" x14ac:dyDescent="0.25">
      <c r="A136" s="999"/>
      <c r="B136" s="811" t="s">
        <v>2449</v>
      </c>
      <c r="C136" s="812" t="s">
        <v>2329</v>
      </c>
      <c r="D136" s="811" t="s">
        <v>2300</v>
      </c>
      <c r="E136" s="3"/>
    </row>
    <row r="137" spans="1:5" x14ac:dyDescent="0.25">
      <c r="A137" s="999"/>
      <c r="B137" s="811" t="s">
        <v>2450</v>
      </c>
      <c r="C137" s="812" t="s">
        <v>2329</v>
      </c>
      <c r="D137" s="811" t="s">
        <v>2451</v>
      </c>
      <c r="E137" s="3"/>
    </row>
    <row r="138" spans="1:5" x14ac:dyDescent="0.25">
      <c r="A138" s="999"/>
      <c r="B138" s="811" t="s">
        <v>2452</v>
      </c>
      <c r="C138" s="812" t="s">
        <v>2329</v>
      </c>
      <c r="D138" s="811" t="s">
        <v>2453</v>
      </c>
      <c r="E138" s="3"/>
    </row>
    <row r="139" spans="1:5" x14ac:dyDescent="0.25">
      <c r="A139" s="999"/>
      <c r="B139" s="811" t="s">
        <v>2454</v>
      </c>
      <c r="C139" s="812" t="s">
        <v>2329</v>
      </c>
      <c r="D139" s="811" t="s">
        <v>2453</v>
      </c>
      <c r="E139" s="3"/>
    </row>
    <row r="140" spans="1:5" ht="26.4" x14ac:dyDescent="0.25">
      <c r="A140" s="999"/>
      <c r="B140" s="811" t="s">
        <v>2455</v>
      </c>
      <c r="C140" s="812" t="s">
        <v>2329</v>
      </c>
      <c r="D140" s="811" t="s">
        <v>2456</v>
      </c>
      <c r="E140" s="3"/>
    </row>
    <row r="141" spans="1:5" x14ac:dyDescent="0.25">
      <c r="A141" s="998"/>
      <c r="B141" s="811" t="s">
        <v>2457</v>
      </c>
      <c r="C141" s="812" t="s">
        <v>2329</v>
      </c>
      <c r="D141" s="811" t="s">
        <v>2458</v>
      </c>
      <c r="E141" s="3"/>
    </row>
    <row r="142" spans="1:5" ht="12" customHeight="1" x14ac:dyDescent="0.25">
      <c r="A142" s="1004" t="s">
        <v>2459</v>
      </c>
      <c r="B142" s="1005"/>
      <c r="C142" s="1005"/>
      <c r="D142" s="1006"/>
      <c r="E142" s="3"/>
    </row>
    <row r="143" spans="1:5" ht="26.4" x14ac:dyDescent="0.25">
      <c r="A143" s="997">
        <v>42187</v>
      </c>
      <c r="B143" s="810" t="s">
        <v>2460</v>
      </c>
      <c r="C143" s="810" t="s">
        <v>2332</v>
      </c>
      <c r="D143" s="810"/>
      <c r="E143" s="3"/>
    </row>
    <row r="144" spans="1:5" ht="26.4" x14ac:dyDescent="0.25">
      <c r="A144" s="998"/>
      <c r="B144" s="811" t="s">
        <v>2461</v>
      </c>
      <c r="C144" s="812" t="s">
        <v>2329</v>
      </c>
      <c r="D144" s="811" t="s">
        <v>2462</v>
      </c>
      <c r="E144" s="3"/>
    </row>
    <row r="145" spans="1:5" x14ac:dyDescent="0.25">
      <c r="A145" s="997">
        <v>42188</v>
      </c>
      <c r="B145" s="810" t="s">
        <v>2463</v>
      </c>
      <c r="C145" s="810" t="s">
        <v>2320</v>
      </c>
      <c r="D145" s="810"/>
      <c r="E145" s="3"/>
    </row>
    <row r="146" spans="1:5" x14ac:dyDescent="0.25">
      <c r="A146" s="999"/>
      <c r="B146" s="811" t="s">
        <v>2464</v>
      </c>
      <c r="C146" s="812" t="s">
        <v>126</v>
      </c>
      <c r="D146" s="811" t="s">
        <v>2465</v>
      </c>
      <c r="E146" s="3"/>
    </row>
    <row r="147" spans="1:5" x14ac:dyDescent="0.25">
      <c r="A147" s="999"/>
      <c r="B147" s="811" t="s">
        <v>2466</v>
      </c>
      <c r="C147" s="812" t="s">
        <v>126</v>
      </c>
      <c r="D147" s="811" t="s">
        <v>2465</v>
      </c>
      <c r="E147" s="3"/>
    </row>
    <row r="148" spans="1:5" x14ac:dyDescent="0.25">
      <c r="A148" s="998"/>
      <c r="B148" s="811" t="s">
        <v>2467</v>
      </c>
      <c r="C148" s="812" t="s">
        <v>126</v>
      </c>
      <c r="D148" s="811" t="s">
        <v>2465</v>
      </c>
      <c r="E148" s="3"/>
    </row>
    <row r="149" spans="1:5" x14ac:dyDescent="0.25">
      <c r="A149" s="997">
        <v>42193</v>
      </c>
      <c r="B149" s="810" t="s">
        <v>2468</v>
      </c>
      <c r="C149" s="810" t="s">
        <v>2284</v>
      </c>
      <c r="D149" s="810"/>
      <c r="E149" s="3"/>
    </row>
    <row r="150" spans="1:5" x14ac:dyDescent="0.25">
      <c r="A150" s="999"/>
      <c r="B150" s="811" t="s">
        <v>2469</v>
      </c>
      <c r="C150" s="812" t="s">
        <v>2329</v>
      </c>
      <c r="D150" s="811" t="s">
        <v>2470</v>
      </c>
      <c r="E150" s="3"/>
    </row>
    <row r="151" spans="1:5" x14ac:dyDescent="0.25">
      <c r="A151" s="999"/>
      <c r="B151" s="811" t="s">
        <v>2471</v>
      </c>
      <c r="C151" s="812" t="s">
        <v>2329</v>
      </c>
      <c r="D151" s="811" t="s">
        <v>2472</v>
      </c>
      <c r="E151" s="3"/>
    </row>
    <row r="152" spans="1:5" ht="26.4" x14ac:dyDescent="0.25">
      <c r="A152" s="999"/>
      <c r="B152" s="811" t="s">
        <v>2473</v>
      </c>
      <c r="C152" s="812" t="s">
        <v>2329</v>
      </c>
      <c r="D152" s="811" t="s">
        <v>2474</v>
      </c>
      <c r="E152" s="3"/>
    </row>
    <row r="153" spans="1:5" ht="26.4" x14ac:dyDescent="0.25">
      <c r="A153" s="999"/>
      <c r="B153" s="811" t="s">
        <v>2475</v>
      </c>
      <c r="C153" s="812" t="s">
        <v>2329</v>
      </c>
      <c r="D153" s="811" t="s">
        <v>2476</v>
      </c>
      <c r="E153" s="3"/>
    </row>
    <row r="154" spans="1:5" ht="26.4" x14ac:dyDescent="0.25">
      <c r="A154" s="999"/>
      <c r="B154" s="811" t="s">
        <v>2477</v>
      </c>
      <c r="C154" s="812" t="s">
        <v>2329</v>
      </c>
      <c r="D154" s="811" t="s">
        <v>2478</v>
      </c>
      <c r="E154" s="3"/>
    </row>
    <row r="155" spans="1:5" x14ac:dyDescent="0.25">
      <c r="A155" s="999"/>
      <c r="B155" s="811" t="s">
        <v>2479</v>
      </c>
      <c r="C155" s="812" t="s">
        <v>2329</v>
      </c>
      <c r="D155" s="811" t="s">
        <v>2480</v>
      </c>
      <c r="E155" s="3"/>
    </row>
    <row r="156" spans="1:5" ht="26.4" x14ac:dyDescent="0.25">
      <c r="A156" s="999"/>
      <c r="B156" s="811" t="s">
        <v>2481</v>
      </c>
      <c r="C156" s="812" t="s">
        <v>2329</v>
      </c>
      <c r="D156" s="811" t="s">
        <v>2482</v>
      </c>
      <c r="E156" s="3"/>
    </row>
    <row r="157" spans="1:5" x14ac:dyDescent="0.25">
      <c r="A157" s="998"/>
      <c r="B157" s="811" t="s">
        <v>2483</v>
      </c>
      <c r="C157" s="812" t="s">
        <v>2329</v>
      </c>
      <c r="D157" s="811" t="s">
        <v>2438</v>
      </c>
      <c r="E157" s="3"/>
    </row>
    <row r="158" spans="1:5" x14ac:dyDescent="0.25">
      <c r="A158" s="997">
        <v>42194</v>
      </c>
      <c r="B158" s="810" t="s">
        <v>2484</v>
      </c>
      <c r="C158" s="810" t="s">
        <v>2320</v>
      </c>
      <c r="D158" s="810" t="s">
        <v>2485</v>
      </c>
      <c r="E158" s="3"/>
    </row>
    <row r="159" spans="1:5" x14ac:dyDescent="0.25">
      <c r="A159" s="998"/>
      <c r="B159" s="811" t="s">
        <v>2486</v>
      </c>
      <c r="C159" s="812" t="s">
        <v>2487</v>
      </c>
      <c r="D159" s="811" t="s">
        <v>2488</v>
      </c>
      <c r="E159" s="3"/>
    </row>
    <row r="160" spans="1:5" x14ac:dyDescent="0.25">
      <c r="A160" s="997">
        <v>42195</v>
      </c>
      <c r="B160" s="810" t="s">
        <v>2335</v>
      </c>
      <c r="C160" s="810" t="s">
        <v>2287</v>
      </c>
      <c r="D160" s="810"/>
      <c r="E160" s="3"/>
    </row>
    <row r="161" spans="1:5" x14ac:dyDescent="0.25">
      <c r="A161" s="999"/>
      <c r="B161" s="811" t="s">
        <v>2489</v>
      </c>
      <c r="C161" s="812" t="s">
        <v>2295</v>
      </c>
      <c r="D161" s="811" t="s">
        <v>2262</v>
      </c>
      <c r="E161" s="3"/>
    </row>
    <row r="162" spans="1:5" x14ac:dyDescent="0.25">
      <c r="A162" s="999"/>
      <c r="B162" s="811" t="s">
        <v>2490</v>
      </c>
      <c r="C162" s="812" t="s">
        <v>2295</v>
      </c>
      <c r="D162" s="811" t="s">
        <v>2262</v>
      </c>
      <c r="E162" s="3"/>
    </row>
    <row r="163" spans="1:5" x14ac:dyDescent="0.25">
      <c r="A163" s="999"/>
      <c r="B163" s="811" t="s">
        <v>2491</v>
      </c>
      <c r="C163" s="812" t="s">
        <v>2295</v>
      </c>
      <c r="D163" s="811" t="s">
        <v>2262</v>
      </c>
      <c r="E163" s="3"/>
    </row>
    <row r="164" spans="1:5" x14ac:dyDescent="0.25">
      <c r="A164" s="998"/>
      <c r="B164" s="811" t="s">
        <v>2492</v>
      </c>
      <c r="C164" s="812" t="s">
        <v>2295</v>
      </c>
      <c r="D164" s="811" t="s">
        <v>2262</v>
      </c>
      <c r="E164" s="3"/>
    </row>
    <row r="165" spans="1:5" ht="26.4" x14ac:dyDescent="0.25">
      <c r="A165" s="997">
        <v>42198</v>
      </c>
      <c r="B165" s="810" t="s">
        <v>2266</v>
      </c>
      <c r="C165" s="810" t="s">
        <v>2267</v>
      </c>
      <c r="D165" s="810"/>
      <c r="E165" s="3"/>
    </row>
    <row r="166" spans="1:5" ht="26.4" x14ac:dyDescent="0.25">
      <c r="A166" s="999"/>
      <c r="B166" s="811" t="s">
        <v>2493</v>
      </c>
      <c r="C166" s="812" t="s">
        <v>126</v>
      </c>
      <c r="D166" s="811" t="s">
        <v>2269</v>
      </c>
      <c r="E166" s="3"/>
    </row>
    <row r="167" spans="1:5" x14ac:dyDescent="0.25">
      <c r="A167" s="999"/>
      <c r="B167" s="811" t="s">
        <v>2494</v>
      </c>
      <c r="C167" s="812" t="s">
        <v>126</v>
      </c>
      <c r="D167" s="811" t="s">
        <v>2273</v>
      </c>
      <c r="E167" s="3"/>
    </row>
    <row r="168" spans="1:5" x14ac:dyDescent="0.25">
      <c r="A168" s="999"/>
      <c r="B168" s="811" t="s">
        <v>2495</v>
      </c>
      <c r="C168" s="812" t="s">
        <v>126</v>
      </c>
      <c r="D168" s="811" t="s">
        <v>2438</v>
      </c>
      <c r="E168" s="3"/>
    </row>
    <row r="169" spans="1:5" x14ac:dyDescent="0.25">
      <c r="A169" s="999"/>
      <c r="B169" s="811" t="s">
        <v>2496</v>
      </c>
      <c r="C169" s="812" t="s">
        <v>126</v>
      </c>
      <c r="D169" s="811" t="s">
        <v>2302</v>
      </c>
      <c r="E169" s="3"/>
    </row>
    <row r="170" spans="1:5" x14ac:dyDescent="0.25">
      <c r="A170" s="999"/>
      <c r="B170" s="811" t="s">
        <v>2497</v>
      </c>
      <c r="C170" s="812" t="s">
        <v>126</v>
      </c>
      <c r="D170" s="811" t="s">
        <v>2498</v>
      </c>
      <c r="E170" s="3"/>
    </row>
    <row r="171" spans="1:5" x14ac:dyDescent="0.25">
      <c r="A171" s="998"/>
      <c r="B171" s="811" t="s">
        <v>2499</v>
      </c>
      <c r="C171" s="812" t="s">
        <v>126</v>
      </c>
      <c r="D171" s="811" t="s">
        <v>2438</v>
      </c>
      <c r="E171" s="3"/>
    </row>
    <row r="172" spans="1:5" ht="26.4" x14ac:dyDescent="0.25">
      <c r="A172" s="997">
        <v>42199</v>
      </c>
      <c r="B172" s="810" t="s">
        <v>2263</v>
      </c>
      <c r="C172" s="810" t="s">
        <v>2353</v>
      </c>
      <c r="D172" s="810"/>
      <c r="E172" s="3"/>
    </row>
    <row r="173" spans="1:5" ht="26.4" x14ac:dyDescent="0.25">
      <c r="A173" s="999"/>
      <c r="B173" s="811" t="s">
        <v>2500</v>
      </c>
      <c r="C173" s="812" t="s">
        <v>126</v>
      </c>
      <c r="D173" s="811" t="s">
        <v>2501</v>
      </c>
      <c r="E173" s="3"/>
    </row>
    <row r="174" spans="1:5" x14ac:dyDescent="0.25">
      <c r="A174" s="999"/>
      <c r="B174" s="811" t="s">
        <v>2502</v>
      </c>
      <c r="C174" s="812" t="s">
        <v>126</v>
      </c>
      <c r="D174" s="811" t="s">
        <v>2262</v>
      </c>
      <c r="E174" s="3"/>
    </row>
    <row r="175" spans="1:5" x14ac:dyDescent="0.25">
      <c r="A175" s="999"/>
      <c r="B175" s="811" t="s">
        <v>2503</v>
      </c>
      <c r="C175" s="812" t="s">
        <v>126</v>
      </c>
      <c r="D175" s="811" t="s">
        <v>2262</v>
      </c>
      <c r="E175" s="3"/>
    </row>
    <row r="176" spans="1:5" x14ac:dyDescent="0.25">
      <c r="A176" s="999"/>
      <c r="B176" s="811" t="s">
        <v>2504</v>
      </c>
      <c r="C176" s="812" t="s">
        <v>126</v>
      </c>
      <c r="D176" s="811" t="s">
        <v>2262</v>
      </c>
      <c r="E176" s="3"/>
    </row>
    <row r="177" spans="1:5" x14ac:dyDescent="0.25">
      <c r="A177" s="999"/>
      <c r="B177" s="811" t="s">
        <v>2505</v>
      </c>
      <c r="C177" s="812" t="s">
        <v>126</v>
      </c>
      <c r="D177" s="811" t="s">
        <v>2262</v>
      </c>
      <c r="E177" s="3"/>
    </row>
    <row r="178" spans="1:5" x14ac:dyDescent="0.25">
      <c r="A178" s="999"/>
      <c r="B178" s="811" t="s">
        <v>2506</v>
      </c>
      <c r="C178" s="812" t="s">
        <v>126</v>
      </c>
      <c r="D178" s="811" t="s">
        <v>2262</v>
      </c>
      <c r="E178" s="3"/>
    </row>
    <row r="179" spans="1:5" x14ac:dyDescent="0.25">
      <c r="A179" s="998"/>
      <c r="B179" s="811" t="s">
        <v>2507</v>
      </c>
      <c r="C179" s="812" t="s">
        <v>126</v>
      </c>
      <c r="D179" s="811" t="s">
        <v>2262</v>
      </c>
      <c r="E179" s="3"/>
    </row>
    <row r="180" spans="1:5" x14ac:dyDescent="0.25">
      <c r="A180" s="997">
        <v>42202</v>
      </c>
      <c r="B180" s="810" t="s">
        <v>2374</v>
      </c>
      <c r="C180" s="810" t="s">
        <v>2284</v>
      </c>
      <c r="D180" s="810"/>
      <c r="E180" s="3"/>
    </row>
    <row r="181" spans="1:5" ht="39.6" x14ac:dyDescent="0.25">
      <c r="A181" s="998"/>
      <c r="B181" s="811" t="s">
        <v>2508</v>
      </c>
      <c r="C181" s="812" t="s">
        <v>126</v>
      </c>
      <c r="D181" s="811" t="s">
        <v>2509</v>
      </c>
      <c r="E181" s="3"/>
    </row>
    <row r="182" spans="1:5" x14ac:dyDescent="0.25">
      <c r="A182" s="997">
        <v>42208</v>
      </c>
      <c r="B182" s="810" t="s">
        <v>2283</v>
      </c>
      <c r="C182" s="810" t="s">
        <v>2284</v>
      </c>
      <c r="D182" s="810"/>
      <c r="E182" s="3"/>
    </row>
    <row r="183" spans="1:5" ht="26.4" x14ac:dyDescent="0.25">
      <c r="A183" s="998"/>
      <c r="B183" s="811" t="s">
        <v>2510</v>
      </c>
      <c r="C183" s="812" t="s">
        <v>126</v>
      </c>
      <c r="D183" s="811" t="s">
        <v>2269</v>
      </c>
      <c r="E183" s="3"/>
    </row>
    <row r="184" spans="1:5" ht="26.4" x14ac:dyDescent="0.25">
      <c r="A184" s="997">
        <v>42212</v>
      </c>
      <c r="B184" s="810" t="s">
        <v>2511</v>
      </c>
      <c r="C184" s="810" t="s">
        <v>2264</v>
      </c>
      <c r="D184" s="810"/>
      <c r="E184" s="3"/>
    </row>
    <row r="185" spans="1:5" ht="26.4" x14ac:dyDescent="0.25">
      <c r="A185" s="999"/>
      <c r="B185" s="811" t="s">
        <v>2512</v>
      </c>
      <c r="C185" s="812" t="s">
        <v>2513</v>
      </c>
      <c r="D185" s="811" t="s">
        <v>2514</v>
      </c>
      <c r="E185" s="3"/>
    </row>
    <row r="186" spans="1:5" ht="26.4" x14ac:dyDescent="0.25">
      <c r="A186" s="999"/>
      <c r="B186" s="811" t="s">
        <v>2515</v>
      </c>
      <c r="C186" s="812" t="s">
        <v>2513</v>
      </c>
      <c r="D186" s="811" t="s">
        <v>2514</v>
      </c>
      <c r="E186" s="3"/>
    </row>
    <row r="187" spans="1:5" ht="52.8" x14ac:dyDescent="0.25">
      <c r="A187" s="998"/>
      <c r="B187" s="811" t="s">
        <v>2516</v>
      </c>
      <c r="C187" s="812" t="s">
        <v>2261</v>
      </c>
      <c r="D187" s="811" t="s">
        <v>2517</v>
      </c>
      <c r="E187" s="3"/>
    </row>
    <row r="188" spans="1:5" x14ac:dyDescent="0.25">
      <c r="A188" s="997">
        <v>42214</v>
      </c>
      <c r="B188" s="810" t="s">
        <v>2518</v>
      </c>
      <c r="C188" s="810" t="s">
        <v>2287</v>
      </c>
      <c r="D188" s="810"/>
      <c r="E188" s="3"/>
    </row>
    <row r="189" spans="1:5" ht="26.4" x14ac:dyDescent="0.25">
      <c r="A189" s="998"/>
      <c r="B189" s="811" t="s">
        <v>2519</v>
      </c>
      <c r="C189" s="812" t="s">
        <v>126</v>
      </c>
      <c r="D189" s="811" t="s">
        <v>2520</v>
      </c>
      <c r="E189" s="3"/>
    </row>
    <row r="190" spans="1:5" ht="12" customHeight="1" x14ac:dyDescent="0.25">
      <c r="A190" s="1004" t="s">
        <v>2521</v>
      </c>
      <c r="B190" s="1005"/>
      <c r="C190" s="1005"/>
      <c r="D190" s="1006"/>
      <c r="E190" s="3"/>
    </row>
    <row r="191" spans="1:5" ht="26.4" x14ac:dyDescent="0.25">
      <c r="A191" s="997">
        <v>42218</v>
      </c>
      <c r="B191" s="810" t="s">
        <v>2346</v>
      </c>
      <c r="C191" s="810" t="s">
        <v>2264</v>
      </c>
      <c r="D191" s="810"/>
      <c r="E191" s="3"/>
    </row>
    <row r="192" spans="1:5" x14ac:dyDescent="0.25">
      <c r="A192" s="998"/>
      <c r="B192" s="811" t="s">
        <v>2522</v>
      </c>
      <c r="C192" s="812" t="s">
        <v>2295</v>
      </c>
      <c r="D192" s="811" t="s">
        <v>2296</v>
      </c>
      <c r="E192" s="3"/>
    </row>
    <row r="193" spans="1:5" ht="26.4" x14ac:dyDescent="0.25">
      <c r="A193" s="997">
        <v>42221</v>
      </c>
      <c r="B193" s="810" t="s">
        <v>2263</v>
      </c>
      <c r="C193" s="810" t="s">
        <v>2264</v>
      </c>
      <c r="D193" s="810"/>
      <c r="E193" s="3"/>
    </row>
    <row r="194" spans="1:5" x14ac:dyDescent="0.25">
      <c r="A194" s="998"/>
      <c r="B194" s="811" t="s">
        <v>2523</v>
      </c>
      <c r="C194" s="812" t="s">
        <v>2261</v>
      </c>
      <c r="D194" s="811" t="s">
        <v>2262</v>
      </c>
      <c r="E194" s="3"/>
    </row>
    <row r="195" spans="1:5" ht="26.4" x14ac:dyDescent="0.25">
      <c r="A195" s="997">
        <v>42225</v>
      </c>
      <c r="B195" s="810" t="s">
        <v>2524</v>
      </c>
      <c r="C195" s="810" t="s">
        <v>2327</v>
      </c>
      <c r="D195" s="810"/>
      <c r="E195" s="3"/>
    </row>
    <row r="196" spans="1:5" x14ac:dyDescent="0.25">
      <c r="A196" s="999"/>
      <c r="B196" s="811" t="s">
        <v>2525</v>
      </c>
      <c r="C196" s="812" t="s">
        <v>126</v>
      </c>
      <c r="D196" s="811" t="s">
        <v>2526</v>
      </c>
      <c r="E196" s="3"/>
    </row>
    <row r="197" spans="1:5" x14ac:dyDescent="0.25">
      <c r="A197" s="999"/>
      <c r="B197" s="811" t="s">
        <v>2527</v>
      </c>
      <c r="C197" s="812" t="s">
        <v>126</v>
      </c>
      <c r="D197" s="811" t="s">
        <v>2526</v>
      </c>
      <c r="E197" s="3"/>
    </row>
    <row r="198" spans="1:5" x14ac:dyDescent="0.25">
      <c r="A198" s="998"/>
      <c r="B198" s="811" t="s">
        <v>2528</v>
      </c>
      <c r="C198" s="812" t="s">
        <v>126</v>
      </c>
      <c r="D198" s="811" t="s">
        <v>2526</v>
      </c>
      <c r="E198" s="3"/>
    </row>
    <row r="199" spans="1:5" ht="26.4" x14ac:dyDescent="0.25">
      <c r="A199" s="997">
        <v>42229</v>
      </c>
      <c r="B199" s="810" t="s">
        <v>2346</v>
      </c>
      <c r="C199" s="810" t="s">
        <v>2332</v>
      </c>
      <c r="D199" s="810"/>
      <c r="E199" s="3"/>
    </row>
    <row r="200" spans="1:5" x14ac:dyDescent="0.25">
      <c r="A200" s="998"/>
      <c r="B200" s="811" t="s">
        <v>969</v>
      </c>
      <c r="C200" s="812" t="s">
        <v>2329</v>
      </c>
      <c r="D200" s="811" t="s">
        <v>2529</v>
      </c>
      <c r="E200" s="3"/>
    </row>
    <row r="201" spans="1:5" ht="26.4" x14ac:dyDescent="0.25">
      <c r="A201" s="997">
        <v>42235</v>
      </c>
      <c r="B201" s="810" t="s">
        <v>2530</v>
      </c>
      <c r="C201" s="810" t="s">
        <v>2531</v>
      </c>
      <c r="D201" s="810"/>
      <c r="E201" s="3"/>
    </row>
    <row r="202" spans="1:5" x14ac:dyDescent="0.25">
      <c r="A202" s="999"/>
      <c r="B202" s="811" t="s">
        <v>2532</v>
      </c>
      <c r="C202" s="812" t="s">
        <v>2329</v>
      </c>
      <c r="D202" s="811" t="s">
        <v>2533</v>
      </c>
      <c r="E202" s="3"/>
    </row>
    <row r="203" spans="1:5" ht="26.4" x14ac:dyDescent="0.25">
      <c r="A203" s="998"/>
      <c r="B203" s="811" t="s">
        <v>2534</v>
      </c>
      <c r="C203" s="812" t="s">
        <v>2329</v>
      </c>
      <c r="D203" s="811" t="s">
        <v>2535</v>
      </c>
      <c r="E203" s="3"/>
    </row>
    <row r="204" spans="1:5" x14ac:dyDescent="0.25">
      <c r="A204" s="997">
        <v>42238</v>
      </c>
      <c r="B204" s="810" t="s">
        <v>2536</v>
      </c>
      <c r="C204" s="810" t="s">
        <v>2287</v>
      </c>
      <c r="D204" s="816" t="s">
        <v>2377</v>
      </c>
      <c r="E204" s="3"/>
    </row>
    <row r="205" spans="1:5" x14ac:dyDescent="0.25">
      <c r="A205" s="999"/>
      <c r="B205" s="811" t="s">
        <v>2537</v>
      </c>
      <c r="C205" s="817" t="s">
        <v>2538</v>
      </c>
      <c r="D205" s="811" t="s">
        <v>2539</v>
      </c>
      <c r="E205" s="3"/>
    </row>
    <row r="206" spans="1:5" x14ac:dyDescent="0.25">
      <c r="A206" s="998"/>
      <c r="B206" s="811" t="s">
        <v>2540</v>
      </c>
      <c r="C206" s="817" t="s">
        <v>2538</v>
      </c>
      <c r="D206" s="811" t="s">
        <v>2539</v>
      </c>
      <c r="E206" s="3"/>
    </row>
    <row r="207" spans="1:5" ht="12" customHeight="1" x14ac:dyDescent="0.25">
      <c r="A207" s="1004" t="s">
        <v>2541</v>
      </c>
      <c r="B207" s="1005"/>
      <c r="C207" s="1005"/>
      <c r="D207" s="1006"/>
      <c r="E207" s="3"/>
    </row>
    <row r="208" spans="1:5" ht="26.4" x14ac:dyDescent="0.25">
      <c r="A208" s="997">
        <v>42251</v>
      </c>
      <c r="B208" s="810" t="s">
        <v>2542</v>
      </c>
      <c r="C208" s="810" t="s">
        <v>2327</v>
      </c>
      <c r="D208" s="810"/>
      <c r="E208" s="3"/>
    </row>
    <row r="209" spans="1:5" ht="26.4" x14ac:dyDescent="0.25">
      <c r="A209" s="999"/>
      <c r="B209" s="811" t="s">
        <v>2543</v>
      </c>
      <c r="C209" s="812" t="s">
        <v>126</v>
      </c>
      <c r="D209" s="811" t="s">
        <v>2544</v>
      </c>
      <c r="E209" s="3"/>
    </row>
    <row r="210" spans="1:5" x14ac:dyDescent="0.25">
      <c r="A210" s="998"/>
      <c r="B210" s="811" t="s">
        <v>2545</v>
      </c>
      <c r="C210" s="812" t="s">
        <v>126</v>
      </c>
      <c r="D210" s="811" t="s">
        <v>2546</v>
      </c>
      <c r="E210" s="3"/>
    </row>
    <row r="211" spans="1:5" ht="26.4" x14ac:dyDescent="0.25">
      <c r="A211" s="997">
        <v>42254</v>
      </c>
      <c r="B211" s="810" t="s">
        <v>2263</v>
      </c>
      <c r="C211" s="810" t="s">
        <v>2264</v>
      </c>
      <c r="D211" s="810"/>
      <c r="E211" s="3"/>
    </row>
    <row r="212" spans="1:5" x14ac:dyDescent="0.25">
      <c r="A212" s="998"/>
      <c r="B212" s="811" t="s">
        <v>2547</v>
      </c>
      <c r="C212" s="812" t="s">
        <v>2261</v>
      </c>
      <c r="D212" s="811" t="s">
        <v>2262</v>
      </c>
      <c r="E212" s="3"/>
    </row>
    <row r="213" spans="1:5" ht="26.4" x14ac:dyDescent="0.25">
      <c r="A213" s="997">
        <v>42255</v>
      </c>
      <c r="B213" s="810" t="s">
        <v>2530</v>
      </c>
      <c r="C213" s="810" t="s">
        <v>2531</v>
      </c>
      <c r="D213" s="810"/>
      <c r="E213" s="3"/>
    </row>
    <row r="214" spans="1:5" x14ac:dyDescent="0.25">
      <c r="A214" s="999"/>
      <c r="B214" s="811" t="s">
        <v>2548</v>
      </c>
      <c r="C214" s="812" t="s">
        <v>126</v>
      </c>
      <c r="D214" s="811" t="s">
        <v>2526</v>
      </c>
      <c r="E214" s="3"/>
    </row>
    <row r="215" spans="1:5" x14ac:dyDescent="0.25">
      <c r="A215" s="998"/>
      <c r="B215" s="811" t="s">
        <v>2549</v>
      </c>
      <c r="C215" s="812" t="s">
        <v>126</v>
      </c>
      <c r="D215" s="811" t="s">
        <v>2550</v>
      </c>
      <c r="E215" s="3"/>
    </row>
    <row r="216" spans="1:5" x14ac:dyDescent="0.25">
      <c r="A216" s="997">
        <v>42258</v>
      </c>
      <c r="B216" s="810" t="s">
        <v>2551</v>
      </c>
      <c r="C216" s="810" t="s">
        <v>2287</v>
      </c>
      <c r="D216" s="810"/>
      <c r="E216" s="3"/>
    </row>
    <row r="217" spans="1:5" x14ac:dyDescent="0.25">
      <c r="A217" s="999"/>
      <c r="B217" s="811" t="s">
        <v>2552</v>
      </c>
      <c r="C217" s="812" t="s">
        <v>2261</v>
      </c>
      <c r="D217" s="811" t="s">
        <v>2262</v>
      </c>
      <c r="E217" s="3"/>
    </row>
    <row r="218" spans="1:5" x14ac:dyDescent="0.25">
      <c r="A218" s="998"/>
      <c r="B218" s="811" t="s">
        <v>2553</v>
      </c>
      <c r="C218" s="812" t="s">
        <v>2261</v>
      </c>
      <c r="D218" s="811" t="s">
        <v>2262</v>
      </c>
      <c r="E218" s="3"/>
    </row>
    <row r="219" spans="1:5" ht="26.4" x14ac:dyDescent="0.25">
      <c r="A219" s="997">
        <v>42263</v>
      </c>
      <c r="B219" s="810" t="s">
        <v>2346</v>
      </c>
      <c r="C219" s="810" t="s">
        <v>2264</v>
      </c>
      <c r="D219" s="810"/>
      <c r="E219" s="3"/>
    </row>
    <row r="220" spans="1:5" x14ac:dyDescent="0.25">
      <c r="A220" s="998"/>
      <c r="B220" s="811" t="s">
        <v>2554</v>
      </c>
      <c r="C220" s="812" t="s">
        <v>2261</v>
      </c>
      <c r="D220" s="811" t="s">
        <v>2348</v>
      </c>
      <c r="E220" s="3"/>
    </row>
    <row r="221" spans="1:5" ht="26.4" x14ac:dyDescent="0.25">
      <c r="A221" s="997">
        <v>42268</v>
      </c>
      <c r="B221" s="810" t="s">
        <v>2263</v>
      </c>
      <c r="C221" s="810" t="s">
        <v>2353</v>
      </c>
      <c r="D221" s="810"/>
      <c r="E221" s="3"/>
    </row>
    <row r="222" spans="1:5" ht="26.4" x14ac:dyDescent="0.25">
      <c r="A222" s="999"/>
      <c r="B222" s="811" t="s">
        <v>2555</v>
      </c>
      <c r="C222" s="812" t="s">
        <v>126</v>
      </c>
      <c r="D222" s="811" t="s">
        <v>2556</v>
      </c>
      <c r="E222" s="3"/>
    </row>
    <row r="223" spans="1:5" ht="26.4" x14ac:dyDescent="0.25">
      <c r="A223" s="999"/>
      <c r="B223" s="811" t="s">
        <v>2557</v>
      </c>
      <c r="C223" s="812" t="s">
        <v>126</v>
      </c>
      <c r="D223" s="811" t="s">
        <v>2558</v>
      </c>
      <c r="E223" s="3"/>
    </row>
    <row r="224" spans="1:5" ht="39.6" x14ac:dyDescent="0.25">
      <c r="A224" s="998"/>
      <c r="B224" s="811" t="s">
        <v>2559</v>
      </c>
      <c r="C224" s="812" t="s">
        <v>126</v>
      </c>
      <c r="D224" s="811" t="s">
        <v>2560</v>
      </c>
      <c r="E224" s="3"/>
    </row>
    <row r="225" spans="1:5" x14ac:dyDescent="0.25">
      <c r="A225" s="997">
        <v>42272</v>
      </c>
      <c r="B225" s="810" t="s">
        <v>2323</v>
      </c>
      <c r="C225" s="810" t="s">
        <v>2284</v>
      </c>
      <c r="D225" s="810"/>
      <c r="E225" s="3"/>
    </row>
    <row r="226" spans="1:5" ht="26.4" x14ac:dyDescent="0.25">
      <c r="A226" s="998"/>
      <c r="B226" s="811" t="s">
        <v>2561</v>
      </c>
      <c r="C226" s="812" t="s">
        <v>126</v>
      </c>
      <c r="D226" s="811" t="s">
        <v>2325</v>
      </c>
      <c r="E226" s="3"/>
    </row>
    <row r="227" spans="1:5" x14ac:dyDescent="0.25">
      <c r="A227" s="997">
        <v>42274</v>
      </c>
      <c r="B227" s="810" t="s">
        <v>2562</v>
      </c>
      <c r="C227" s="810" t="s">
        <v>2284</v>
      </c>
      <c r="D227" s="810"/>
      <c r="E227" s="3"/>
    </row>
    <row r="228" spans="1:5" x14ac:dyDescent="0.25">
      <c r="A228" s="998"/>
      <c r="B228" s="811" t="s">
        <v>2563</v>
      </c>
      <c r="C228" s="812" t="s">
        <v>2261</v>
      </c>
      <c r="D228" s="811" t="s">
        <v>2564</v>
      </c>
      <c r="E228" s="3"/>
    </row>
    <row r="229" spans="1:5" ht="26.4" x14ac:dyDescent="0.25">
      <c r="A229" s="997">
        <v>42275</v>
      </c>
      <c r="B229" s="810" t="s">
        <v>2326</v>
      </c>
      <c r="C229" s="810" t="s">
        <v>2327</v>
      </c>
      <c r="D229" s="810"/>
      <c r="E229" s="3"/>
    </row>
    <row r="230" spans="1:5" ht="26.4" x14ac:dyDescent="0.25">
      <c r="A230" s="998"/>
      <c r="B230" s="811" t="s">
        <v>2565</v>
      </c>
      <c r="C230" s="812" t="s">
        <v>126</v>
      </c>
      <c r="D230" s="811" t="s">
        <v>2566</v>
      </c>
      <c r="E230" s="3"/>
    </row>
    <row r="231" spans="1:5" ht="12" customHeight="1" x14ac:dyDescent="0.25">
      <c r="A231" s="1004" t="s">
        <v>2567</v>
      </c>
      <c r="B231" s="1005"/>
      <c r="C231" s="1005"/>
      <c r="D231" s="1006"/>
      <c r="E231" s="3"/>
    </row>
    <row r="232" spans="1:5" x14ac:dyDescent="0.25">
      <c r="A232" s="997">
        <v>42284</v>
      </c>
      <c r="B232" s="810" t="s">
        <v>2297</v>
      </c>
      <c r="C232" s="810" t="s">
        <v>2298</v>
      </c>
      <c r="D232" s="810"/>
      <c r="E232" s="3"/>
    </row>
    <row r="233" spans="1:5" x14ac:dyDescent="0.25">
      <c r="A233" s="998"/>
      <c r="B233" s="811" t="s">
        <v>2568</v>
      </c>
      <c r="C233" s="812" t="s">
        <v>2261</v>
      </c>
      <c r="D233" s="811" t="s">
        <v>2569</v>
      </c>
      <c r="E233" s="3"/>
    </row>
    <row r="234" spans="1:5" ht="26.4" x14ac:dyDescent="0.25">
      <c r="A234" s="997">
        <v>42292</v>
      </c>
      <c r="B234" s="810" t="s">
        <v>2337</v>
      </c>
      <c r="C234" s="810" t="s">
        <v>2259</v>
      </c>
      <c r="D234" s="810"/>
      <c r="E234" s="3"/>
    </row>
    <row r="235" spans="1:5" x14ac:dyDescent="0.25">
      <c r="A235" s="998"/>
      <c r="B235" s="811" t="s">
        <v>2570</v>
      </c>
      <c r="C235" s="812" t="s">
        <v>2261</v>
      </c>
      <c r="D235" s="811" t="s">
        <v>2340</v>
      </c>
      <c r="E235" s="3"/>
    </row>
    <row r="236" spans="1:5" x14ac:dyDescent="0.25">
      <c r="A236" s="997">
        <v>42293</v>
      </c>
      <c r="B236" s="810" t="s">
        <v>2551</v>
      </c>
      <c r="C236" s="810" t="s">
        <v>2287</v>
      </c>
      <c r="D236" s="810"/>
      <c r="E236" s="3"/>
    </row>
    <row r="237" spans="1:5" x14ac:dyDescent="0.25">
      <c r="A237" s="999"/>
      <c r="B237" s="811" t="s">
        <v>2571</v>
      </c>
      <c r="C237" s="812" t="s">
        <v>2261</v>
      </c>
      <c r="D237" s="811" t="s">
        <v>2262</v>
      </c>
      <c r="E237" s="3"/>
    </row>
    <row r="238" spans="1:5" ht="26.4" x14ac:dyDescent="0.25">
      <c r="A238" s="998"/>
      <c r="B238" s="811" t="s">
        <v>2572</v>
      </c>
      <c r="C238" s="812" t="s">
        <v>2261</v>
      </c>
      <c r="D238" s="811" t="s">
        <v>2262</v>
      </c>
      <c r="E238" s="3"/>
    </row>
    <row r="239" spans="1:5" ht="26.4" x14ac:dyDescent="0.25">
      <c r="A239" s="997">
        <v>42297</v>
      </c>
      <c r="B239" s="810" t="s">
        <v>2524</v>
      </c>
      <c r="C239" s="810" t="s">
        <v>2531</v>
      </c>
      <c r="D239" s="810"/>
      <c r="E239" s="3"/>
    </row>
    <row r="240" spans="1:5" x14ac:dyDescent="0.25">
      <c r="A240" s="998"/>
      <c r="B240" s="811" t="s">
        <v>2573</v>
      </c>
      <c r="C240" s="812" t="s">
        <v>126</v>
      </c>
      <c r="D240" s="811" t="s">
        <v>2574</v>
      </c>
      <c r="E240" s="3"/>
    </row>
    <row r="241" spans="1:5" x14ac:dyDescent="0.25">
      <c r="A241" s="997">
        <v>42298</v>
      </c>
      <c r="B241" s="810" t="s">
        <v>2291</v>
      </c>
      <c r="C241" s="810" t="s">
        <v>2284</v>
      </c>
      <c r="D241" s="816" t="s">
        <v>2575</v>
      </c>
      <c r="E241" s="3"/>
    </row>
    <row r="242" spans="1:5" x14ac:dyDescent="0.25">
      <c r="A242" s="998"/>
      <c r="B242" s="811" t="s">
        <v>2576</v>
      </c>
      <c r="C242" s="817" t="s">
        <v>2577</v>
      </c>
      <c r="D242" s="811" t="s">
        <v>2262</v>
      </c>
      <c r="E242" s="3"/>
    </row>
    <row r="243" spans="1:5" ht="26.4" x14ac:dyDescent="0.25">
      <c r="A243" s="997">
        <v>42300</v>
      </c>
      <c r="B243" s="810" t="s">
        <v>2578</v>
      </c>
      <c r="C243" s="810" t="s">
        <v>2579</v>
      </c>
      <c r="D243" s="810"/>
      <c r="E243" s="3"/>
    </row>
    <row r="244" spans="1:5" ht="26.4" x14ac:dyDescent="0.25">
      <c r="A244" s="999"/>
      <c r="B244" s="811" t="s">
        <v>2580</v>
      </c>
      <c r="C244" s="812" t="s">
        <v>2581</v>
      </c>
      <c r="D244" s="811" t="s">
        <v>2582</v>
      </c>
      <c r="E244" s="3"/>
    </row>
    <row r="245" spans="1:5" ht="26.4" x14ac:dyDescent="0.25">
      <c r="A245" s="998"/>
      <c r="B245" s="811" t="s">
        <v>2583</v>
      </c>
      <c r="C245" s="812" t="s">
        <v>2581</v>
      </c>
      <c r="D245" s="811" t="s">
        <v>2584</v>
      </c>
      <c r="E245" s="3"/>
    </row>
    <row r="246" spans="1:5" ht="26.4" x14ac:dyDescent="0.25">
      <c r="A246" s="997">
        <v>42304</v>
      </c>
      <c r="B246" s="810" t="s">
        <v>2326</v>
      </c>
      <c r="C246" s="810" t="s">
        <v>2327</v>
      </c>
      <c r="D246" s="810"/>
      <c r="E246" s="3"/>
    </row>
    <row r="247" spans="1:5" ht="26.4" x14ac:dyDescent="0.25">
      <c r="A247" s="998"/>
      <c r="B247" s="811" t="s">
        <v>2585</v>
      </c>
      <c r="C247" s="812" t="s">
        <v>126</v>
      </c>
      <c r="D247" s="811" t="s">
        <v>2566</v>
      </c>
      <c r="E247" s="3"/>
    </row>
    <row r="248" spans="1:5" ht="26.4" x14ac:dyDescent="0.25">
      <c r="A248" s="997">
        <v>42305</v>
      </c>
      <c r="B248" s="810" t="s">
        <v>2586</v>
      </c>
      <c r="C248" s="810" t="s">
        <v>2267</v>
      </c>
      <c r="D248" s="816" t="s">
        <v>2377</v>
      </c>
      <c r="E248" s="3"/>
    </row>
    <row r="249" spans="1:5" ht="26.4" x14ac:dyDescent="0.25">
      <c r="A249" s="999"/>
      <c r="B249" s="811" t="s">
        <v>2587</v>
      </c>
      <c r="C249" s="817" t="s">
        <v>2588</v>
      </c>
      <c r="D249" s="811" t="s">
        <v>2269</v>
      </c>
      <c r="E249" s="3"/>
    </row>
    <row r="250" spans="1:5" x14ac:dyDescent="0.25">
      <c r="A250" s="999"/>
      <c r="B250" s="811" t="s">
        <v>2589</v>
      </c>
      <c r="C250" s="817" t="s">
        <v>2588</v>
      </c>
      <c r="D250" s="811" t="s">
        <v>2590</v>
      </c>
      <c r="E250" s="3"/>
    </row>
    <row r="251" spans="1:5" x14ac:dyDescent="0.25">
      <c r="A251" s="999"/>
      <c r="B251" s="811" t="s">
        <v>2591</v>
      </c>
      <c r="C251" s="817" t="s">
        <v>2588</v>
      </c>
      <c r="D251" s="811" t="s">
        <v>2592</v>
      </c>
      <c r="E251" s="3"/>
    </row>
    <row r="252" spans="1:5" x14ac:dyDescent="0.25">
      <c r="A252" s="999"/>
      <c r="B252" s="811" t="s">
        <v>2593</v>
      </c>
      <c r="C252" s="817" t="s">
        <v>2588</v>
      </c>
      <c r="D252" s="811" t="s">
        <v>2594</v>
      </c>
      <c r="E252" s="3"/>
    </row>
    <row r="253" spans="1:5" ht="39.6" x14ac:dyDescent="0.25">
      <c r="A253" s="998"/>
      <c r="B253" s="811" t="s">
        <v>2595</v>
      </c>
      <c r="C253" s="817" t="s">
        <v>2588</v>
      </c>
      <c r="D253" s="811" t="s">
        <v>2498</v>
      </c>
      <c r="E253" s="3"/>
    </row>
    <row r="254" spans="1:5" x14ac:dyDescent="0.25">
      <c r="A254" s="997">
        <v>42306</v>
      </c>
      <c r="B254" s="810" t="s">
        <v>2596</v>
      </c>
      <c r="C254" s="810" t="s">
        <v>2284</v>
      </c>
      <c r="D254" s="810"/>
      <c r="E254" s="3"/>
    </row>
    <row r="255" spans="1:5" ht="26.4" x14ac:dyDescent="0.25">
      <c r="A255" s="998"/>
      <c r="B255" s="811" t="s">
        <v>2597</v>
      </c>
      <c r="C255" s="812" t="s">
        <v>126</v>
      </c>
      <c r="D255" s="811" t="s">
        <v>2269</v>
      </c>
      <c r="E255" s="3"/>
    </row>
    <row r="256" spans="1:5" ht="26.4" x14ac:dyDescent="0.25">
      <c r="A256" s="997">
        <v>42306</v>
      </c>
      <c r="B256" s="810" t="s">
        <v>2346</v>
      </c>
      <c r="C256" s="810" t="s">
        <v>2264</v>
      </c>
      <c r="D256" s="810"/>
      <c r="E256" s="3"/>
    </row>
    <row r="257" spans="1:5" x14ac:dyDescent="0.25">
      <c r="A257" s="998"/>
      <c r="B257" s="811" t="s">
        <v>2598</v>
      </c>
      <c r="C257" s="812" t="s">
        <v>2295</v>
      </c>
      <c r="D257" s="811" t="s">
        <v>2296</v>
      </c>
      <c r="E257" s="3"/>
    </row>
    <row r="258" spans="1:5" x14ac:dyDescent="0.25">
      <c r="A258" s="997">
        <v>42307</v>
      </c>
      <c r="B258" s="810" t="s">
        <v>2599</v>
      </c>
      <c r="C258" s="810" t="s">
        <v>2320</v>
      </c>
      <c r="D258" s="810"/>
      <c r="E258" s="3"/>
    </row>
    <row r="259" spans="1:5" x14ac:dyDescent="0.25">
      <c r="A259" s="998"/>
      <c r="B259" s="811" t="s">
        <v>2600</v>
      </c>
      <c r="C259" s="812" t="s">
        <v>2601</v>
      </c>
      <c r="D259" s="811" t="s">
        <v>2602</v>
      </c>
      <c r="E259" s="3"/>
    </row>
    <row r="260" spans="1:5" ht="12" customHeight="1" x14ac:dyDescent="0.25">
      <c r="A260" s="1004" t="s">
        <v>2603</v>
      </c>
      <c r="B260" s="1005"/>
      <c r="C260" s="1005"/>
      <c r="D260" s="1006"/>
      <c r="E260" s="3"/>
    </row>
    <row r="261" spans="1:5" x14ac:dyDescent="0.25">
      <c r="A261" s="997">
        <v>42314</v>
      </c>
      <c r="B261" s="810" t="s">
        <v>2404</v>
      </c>
      <c r="C261" s="810" t="s">
        <v>2405</v>
      </c>
      <c r="D261" s="810"/>
      <c r="E261" s="3"/>
    </row>
    <row r="262" spans="1:5" x14ac:dyDescent="0.25">
      <c r="A262" s="999"/>
      <c r="B262" s="811" t="s">
        <v>2604</v>
      </c>
      <c r="C262" s="812" t="s">
        <v>2329</v>
      </c>
      <c r="D262" s="811" t="s">
        <v>2605</v>
      </c>
      <c r="E262" s="3"/>
    </row>
    <row r="263" spans="1:5" x14ac:dyDescent="0.25">
      <c r="A263" s="999"/>
      <c r="B263" s="811" t="s">
        <v>2606</v>
      </c>
      <c r="C263" s="812" t="s">
        <v>2329</v>
      </c>
      <c r="D263" s="811" t="s">
        <v>2607</v>
      </c>
      <c r="E263" s="3"/>
    </row>
    <row r="264" spans="1:5" x14ac:dyDescent="0.25">
      <c r="A264" s="999"/>
      <c r="B264" s="811" t="s">
        <v>2608</v>
      </c>
      <c r="C264" s="812" t="s">
        <v>2329</v>
      </c>
      <c r="D264" s="811" t="s">
        <v>2609</v>
      </c>
      <c r="E264" s="3"/>
    </row>
    <row r="265" spans="1:5" x14ac:dyDescent="0.25">
      <c r="A265" s="999"/>
      <c r="B265" s="811" t="s">
        <v>2610</v>
      </c>
      <c r="C265" s="812" t="s">
        <v>2329</v>
      </c>
      <c r="D265" s="811" t="s">
        <v>2609</v>
      </c>
      <c r="E265" s="3"/>
    </row>
    <row r="266" spans="1:5" x14ac:dyDescent="0.25">
      <c r="A266" s="998"/>
      <c r="B266" s="811" t="s">
        <v>2611</v>
      </c>
      <c r="C266" s="812" t="s">
        <v>2329</v>
      </c>
      <c r="D266" s="811" t="s">
        <v>2612</v>
      </c>
      <c r="E266" s="3"/>
    </row>
    <row r="267" spans="1:5" ht="26.4" x14ac:dyDescent="0.25">
      <c r="A267" s="997">
        <v>42322</v>
      </c>
      <c r="B267" s="810" t="s">
        <v>2326</v>
      </c>
      <c r="C267" s="810" t="s">
        <v>2531</v>
      </c>
      <c r="D267" s="810"/>
      <c r="E267" s="3"/>
    </row>
    <row r="268" spans="1:5" x14ac:dyDescent="0.25">
      <c r="A268" s="998"/>
      <c r="B268" s="811" t="s">
        <v>2613</v>
      </c>
      <c r="C268" s="812" t="s">
        <v>126</v>
      </c>
      <c r="D268" s="811" t="s">
        <v>2614</v>
      </c>
      <c r="E268" s="3"/>
    </row>
    <row r="269" spans="1:5" ht="26.4" x14ac:dyDescent="0.25">
      <c r="A269" s="997">
        <v>42328</v>
      </c>
      <c r="B269" s="810" t="s">
        <v>2542</v>
      </c>
      <c r="C269" s="810" t="s">
        <v>2327</v>
      </c>
      <c r="D269" s="810"/>
      <c r="E269" s="3"/>
    </row>
    <row r="270" spans="1:5" x14ac:dyDescent="0.25">
      <c r="A270" s="998"/>
      <c r="B270" s="811" t="s">
        <v>2615</v>
      </c>
      <c r="C270" s="812" t="s">
        <v>126</v>
      </c>
      <c r="D270" s="811" t="s">
        <v>2574</v>
      </c>
      <c r="E270" s="3"/>
    </row>
    <row r="271" spans="1:5" ht="26.4" x14ac:dyDescent="0.25">
      <c r="A271" s="997">
        <v>42329</v>
      </c>
      <c r="B271" s="810" t="s">
        <v>2616</v>
      </c>
      <c r="C271" s="810" t="s">
        <v>2327</v>
      </c>
      <c r="D271" s="810"/>
      <c r="E271" s="3"/>
    </row>
    <row r="272" spans="1:5" x14ac:dyDescent="0.25">
      <c r="A272" s="998"/>
      <c r="B272" s="811" t="s">
        <v>2617</v>
      </c>
      <c r="C272" s="812" t="s">
        <v>126</v>
      </c>
      <c r="D272" s="811" t="s">
        <v>2533</v>
      </c>
      <c r="E272" s="3"/>
    </row>
    <row r="273" spans="1:5" x14ac:dyDescent="0.25">
      <c r="A273" s="997">
        <v>42331</v>
      </c>
      <c r="B273" s="810" t="s">
        <v>2323</v>
      </c>
      <c r="C273" s="810" t="s">
        <v>2284</v>
      </c>
      <c r="D273" s="810"/>
      <c r="E273" s="3"/>
    </row>
    <row r="274" spans="1:5" ht="26.4" x14ac:dyDescent="0.25">
      <c r="A274" s="998"/>
      <c r="B274" s="811" t="s">
        <v>2618</v>
      </c>
      <c r="C274" s="812" t="s">
        <v>126</v>
      </c>
      <c r="D274" s="811" t="s">
        <v>2325</v>
      </c>
      <c r="E274" s="3"/>
    </row>
    <row r="275" spans="1:5" x14ac:dyDescent="0.25">
      <c r="A275" s="997">
        <v>42338</v>
      </c>
      <c r="B275" s="810" t="s">
        <v>2619</v>
      </c>
      <c r="C275" s="810" t="s">
        <v>2320</v>
      </c>
      <c r="D275" s="810"/>
      <c r="E275" s="3"/>
    </row>
    <row r="276" spans="1:5" ht="26.4" x14ac:dyDescent="0.25">
      <c r="A276" s="998"/>
      <c r="B276" s="811" t="s">
        <v>2620</v>
      </c>
      <c r="C276" s="812" t="s">
        <v>2295</v>
      </c>
      <c r="D276" s="811" t="s">
        <v>2322</v>
      </c>
      <c r="E276" s="3"/>
    </row>
    <row r="277" spans="1:5" ht="12" customHeight="1" x14ac:dyDescent="0.25">
      <c r="A277" s="1004" t="s">
        <v>2621</v>
      </c>
      <c r="B277" s="1005"/>
      <c r="C277" s="1005"/>
      <c r="D277" s="1006"/>
      <c r="E277" s="3"/>
    </row>
    <row r="278" spans="1:5" x14ac:dyDescent="0.25">
      <c r="A278" s="997">
        <v>42341</v>
      </c>
      <c r="B278" s="810" t="s">
        <v>2297</v>
      </c>
      <c r="C278" s="810" t="s">
        <v>2298</v>
      </c>
      <c r="D278" s="810"/>
      <c r="E278" s="3"/>
    </row>
    <row r="279" spans="1:5" ht="66" x14ac:dyDescent="0.25">
      <c r="A279" s="999"/>
      <c r="B279" s="811" t="s">
        <v>2622</v>
      </c>
      <c r="C279" s="812" t="s">
        <v>2623</v>
      </c>
      <c r="D279" s="811" t="s">
        <v>2624</v>
      </c>
      <c r="E279" s="3"/>
    </row>
    <row r="280" spans="1:5" ht="26.4" x14ac:dyDescent="0.25">
      <c r="A280" s="999"/>
      <c r="B280" s="811" t="s">
        <v>2625</v>
      </c>
      <c r="C280" s="812" t="s">
        <v>2623</v>
      </c>
      <c r="D280" s="811" t="s">
        <v>2626</v>
      </c>
      <c r="E280" s="3"/>
    </row>
    <row r="281" spans="1:5" ht="39.6" x14ac:dyDescent="0.25">
      <c r="A281" s="999"/>
      <c r="B281" s="811" t="s">
        <v>2627</v>
      </c>
      <c r="C281" s="812" t="s">
        <v>2623</v>
      </c>
      <c r="D281" s="811" t="s">
        <v>2628</v>
      </c>
      <c r="E281" s="3"/>
    </row>
    <row r="282" spans="1:5" ht="52.8" x14ac:dyDescent="0.25">
      <c r="A282" s="999"/>
      <c r="B282" s="811" t="s">
        <v>2629</v>
      </c>
      <c r="C282" s="812" t="s">
        <v>2623</v>
      </c>
      <c r="D282" s="811" t="s">
        <v>2628</v>
      </c>
      <c r="E282" s="3"/>
    </row>
    <row r="283" spans="1:5" ht="52.8" x14ac:dyDescent="0.25">
      <c r="A283" s="999"/>
      <c r="B283" s="811" t="s">
        <v>2630</v>
      </c>
      <c r="C283" s="812" t="s">
        <v>2623</v>
      </c>
      <c r="D283" s="811" t="s">
        <v>2628</v>
      </c>
      <c r="E283" s="3"/>
    </row>
    <row r="284" spans="1:5" ht="52.8" x14ac:dyDescent="0.25">
      <c r="A284" s="999"/>
      <c r="B284" s="811" t="s">
        <v>2631</v>
      </c>
      <c r="C284" s="812" t="s">
        <v>2623</v>
      </c>
      <c r="D284" s="811" t="s">
        <v>2628</v>
      </c>
      <c r="E284" s="3"/>
    </row>
    <row r="285" spans="1:5" ht="26.4" x14ac:dyDescent="0.25">
      <c r="A285" s="999"/>
      <c r="B285" s="811" t="s">
        <v>2632</v>
      </c>
      <c r="C285" s="812" t="s">
        <v>2623</v>
      </c>
      <c r="D285" s="811" t="s">
        <v>2633</v>
      </c>
      <c r="E285" s="3"/>
    </row>
    <row r="286" spans="1:5" ht="52.8" x14ac:dyDescent="0.25">
      <c r="A286" s="999"/>
      <c r="B286" s="811" t="s">
        <v>2634</v>
      </c>
      <c r="C286" s="812" t="s">
        <v>2623</v>
      </c>
      <c r="D286" s="811" t="s">
        <v>2635</v>
      </c>
      <c r="E286" s="3"/>
    </row>
    <row r="287" spans="1:5" x14ac:dyDescent="0.25">
      <c r="A287" s="999"/>
      <c r="B287" s="811" t="s">
        <v>2636</v>
      </c>
      <c r="C287" s="812" t="s">
        <v>2623</v>
      </c>
      <c r="D287" s="811" t="s">
        <v>2637</v>
      </c>
      <c r="E287" s="3"/>
    </row>
    <row r="288" spans="1:5" x14ac:dyDescent="0.25">
      <c r="A288" s="998"/>
      <c r="B288" s="811" t="s">
        <v>2638</v>
      </c>
      <c r="C288" s="812" t="s">
        <v>2623</v>
      </c>
      <c r="D288" s="811" t="s">
        <v>2639</v>
      </c>
      <c r="E288" s="3"/>
    </row>
    <row r="289" spans="1:5" ht="26.4" x14ac:dyDescent="0.25">
      <c r="A289" s="997">
        <v>42343</v>
      </c>
      <c r="B289" s="810" t="s">
        <v>2640</v>
      </c>
      <c r="C289" s="810" t="s">
        <v>2264</v>
      </c>
      <c r="D289" s="810"/>
      <c r="E289" s="3"/>
    </row>
    <row r="290" spans="1:5" ht="39.6" x14ac:dyDescent="0.25">
      <c r="A290" s="998"/>
      <c r="B290" s="811" t="s">
        <v>2641</v>
      </c>
      <c r="C290" s="812" t="s">
        <v>2295</v>
      </c>
      <c r="D290" s="811" t="s">
        <v>2642</v>
      </c>
      <c r="E290" s="3"/>
    </row>
    <row r="291" spans="1:5" x14ac:dyDescent="0.25">
      <c r="A291" s="997">
        <v>42344</v>
      </c>
      <c r="B291" s="810" t="s">
        <v>2551</v>
      </c>
      <c r="C291" s="810" t="s">
        <v>2287</v>
      </c>
      <c r="D291" s="810"/>
      <c r="E291" s="3"/>
    </row>
    <row r="292" spans="1:5" x14ac:dyDescent="0.25">
      <c r="A292" s="999"/>
      <c r="B292" s="811" t="s">
        <v>2643</v>
      </c>
      <c r="C292" s="812" t="s">
        <v>2261</v>
      </c>
      <c r="D292" s="811" t="s">
        <v>2644</v>
      </c>
      <c r="E292" s="3"/>
    </row>
    <row r="293" spans="1:5" x14ac:dyDescent="0.25">
      <c r="A293" s="998"/>
      <c r="B293" s="811" t="s">
        <v>2645</v>
      </c>
      <c r="C293" s="812" t="s">
        <v>2261</v>
      </c>
      <c r="D293" s="811" t="s">
        <v>2262</v>
      </c>
      <c r="E293" s="3"/>
    </row>
    <row r="294" spans="1:5" ht="26.4" x14ac:dyDescent="0.25">
      <c r="A294" s="997">
        <v>42345</v>
      </c>
      <c r="B294" s="810" t="s">
        <v>2524</v>
      </c>
      <c r="C294" s="810" t="s">
        <v>2531</v>
      </c>
      <c r="D294" s="810"/>
      <c r="E294" s="3"/>
    </row>
    <row r="295" spans="1:5" x14ac:dyDescent="0.25">
      <c r="A295" s="998"/>
      <c r="B295" s="811" t="s">
        <v>2646</v>
      </c>
      <c r="C295" s="812" t="s">
        <v>126</v>
      </c>
      <c r="D295" s="811" t="s">
        <v>2647</v>
      </c>
      <c r="E295" s="3"/>
    </row>
    <row r="296" spans="1:5" ht="26.4" x14ac:dyDescent="0.25">
      <c r="A296" s="997">
        <v>42348</v>
      </c>
      <c r="B296" s="810" t="s">
        <v>2524</v>
      </c>
      <c r="C296" s="810" t="s">
        <v>2327</v>
      </c>
      <c r="D296" s="810"/>
      <c r="E296" s="3"/>
    </row>
    <row r="297" spans="1:5" x14ac:dyDescent="0.25">
      <c r="A297" s="999"/>
      <c r="B297" s="811" t="s">
        <v>2648</v>
      </c>
      <c r="C297" s="812" t="s">
        <v>126</v>
      </c>
      <c r="D297" s="811" t="s">
        <v>2526</v>
      </c>
      <c r="E297" s="3"/>
    </row>
    <row r="298" spans="1:5" x14ac:dyDescent="0.25">
      <c r="A298" s="999"/>
      <c r="B298" s="811" t="s">
        <v>2649</v>
      </c>
      <c r="C298" s="812" t="s">
        <v>126</v>
      </c>
      <c r="D298" s="811" t="s">
        <v>2526</v>
      </c>
      <c r="E298" s="3"/>
    </row>
    <row r="299" spans="1:5" x14ac:dyDescent="0.25">
      <c r="A299" s="998"/>
      <c r="B299" s="811" t="s">
        <v>2650</v>
      </c>
      <c r="C299" s="812" t="s">
        <v>126</v>
      </c>
      <c r="D299" s="811" t="s">
        <v>2526</v>
      </c>
      <c r="E299" s="3"/>
    </row>
    <row r="300" spans="1:5" ht="26.4" x14ac:dyDescent="0.25">
      <c r="A300" s="997">
        <v>42351</v>
      </c>
      <c r="B300" s="810" t="s">
        <v>2346</v>
      </c>
      <c r="C300" s="810" t="s">
        <v>2332</v>
      </c>
      <c r="D300" s="810"/>
      <c r="E300" s="3"/>
    </row>
    <row r="301" spans="1:5" x14ac:dyDescent="0.25">
      <c r="A301" s="998"/>
      <c r="B301" s="811" t="s">
        <v>2651</v>
      </c>
      <c r="C301" s="812" t="s">
        <v>2295</v>
      </c>
      <c r="D301" s="811" t="s">
        <v>2348</v>
      </c>
      <c r="E301" s="3"/>
    </row>
    <row r="302" spans="1:5" x14ac:dyDescent="0.25">
      <c r="A302" s="997">
        <v>42353</v>
      </c>
      <c r="B302" s="810" t="s">
        <v>2366</v>
      </c>
      <c r="C302" s="810" t="s">
        <v>2284</v>
      </c>
      <c r="D302" s="810"/>
      <c r="E302" s="3"/>
    </row>
    <row r="303" spans="1:5" x14ac:dyDescent="0.25">
      <c r="A303" s="998"/>
      <c r="B303" s="811" t="s">
        <v>2652</v>
      </c>
      <c r="C303" s="812" t="s">
        <v>2261</v>
      </c>
      <c r="D303" s="811" t="s">
        <v>2262</v>
      </c>
      <c r="E303" s="3"/>
    </row>
    <row r="304" spans="1:5" ht="26.4" x14ac:dyDescent="0.25">
      <c r="A304" s="997">
        <v>42356</v>
      </c>
      <c r="B304" s="810" t="s">
        <v>2653</v>
      </c>
      <c r="C304" s="810" t="s">
        <v>2259</v>
      </c>
      <c r="D304" s="810" t="s">
        <v>2654</v>
      </c>
      <c r="E304" s="3"/>
    </row>
    <row r="305" spans="1:5" ht="39.6" x14ac:dyDescent="0.25">
      <c r="A305" s="998"/>
      <c r="B305" s="811" t="s">
        <v>2655</v>
      </c>
      <c r="C305" s="812" t="s">
        <v>2487</v>
      </c>
      <c r="D305" s="811" t="s">
        <v>2656</v>
      </c>
      <c r="E305" s="3"/>
    </row>
    <row r="306" spans="1:5" x14ac:dyDescent="0.25">
      <c r="A306" s="997">
        <v>42356</v>
      </c>
      <c r="B306" s="810" t="s">
        <v>2657</v>
      </c>
      <c r="C306" s="810" t="s">
        <v>2287</v>
      </c>
      <c r="D306" s="810"/>
      <c r="E306" s="3"/>
    </row>
    <row r="307" spans="1:5" x14ac:dyDescent="0.25">
      <c r="A307" s="999"/>
      <c r="B307" s="811" t="s">
        <v>2658</v>
      </c>
      <c r="C307" s="812" t="s">
        <v>2295</v>
      </c>
      <c r="D307" s="811" t="s">
        <v>2262</v>
      </c>
      <c r="E307" s="3"/>
    </row>
    <row r="308" spans="1:5" x14ac:dyDescent="0.25">
      <c r="A308" s="999"/>
      <c r="B308" s="811" t="s">
        <v>2659</v>
      </c>
      <c r="C308" s="812" t="s">
        <v>2295</v>
      </c>
      <c r="D308" s="811" t="s">
        <v>2262</v>
      </c>
      <c r="E308" s="3"/>
    </row>
    <row r="309" spans="1:5" x14ac:dyDescent="0.25">
      <c r="A309" s="999"/>
      <c r="B309" s="811" t="s">
        <v>2660</v>
      </c>
      <c r="C309" s="812" t="s">
        <v>2295</v>
      </c>
      <c r="D309" s="811" t="s">
        <v>2262</v>
      </c>
      <c r="E309" s="3"/>
    </row>
    <row r="310" spans="1:5" x14ac:dyDescent="0.25">
      <c r="A310" s="998"/>
      <c r="B310" s="811" t="s">
        <v>2661</v>
      </c>
      <c r="C310" s="812" t="s">
        <v>2295</v>
      </c>
      <c r="D310" s="811" t="s">
        <v>2262</v>
      </c>
      <c r="E310" s="3"/>
    </row>
    <row r="311" spans="1:5" x14ac:dyDescent="0.25">
      <c r="A311" s="997">
        <v>42357</v>
      </c>
      <c r="B311" s="810" t="s">
        <v>2662</v>
      </c>
      <c r="C311" s="810" t="s">
        <v>2284</v>
      </c>
      <c r="D311" s="810"/>
      <c r="E311" s="3"/>
    </row>
    <row r="312" spans="1:5" ht="26.4" x14ac:dyDescent="0.25">
      <c r="A312" s="998"/>
      <c r="B312" s="811" t="s">
        <v>2663</v>
      </c>
      <c r="C312" s="812" t="s">
        <v>2329</v>
      </c>
      <c r="D312" s="811" t="s">
        <v>2664</v>
      </c>
      <c r="E312" s="3"/>
    </row>
    <row r="313" spans="1:5" x14ac:dyDescent="0.25">
      <c r="A313" s="997">
        <v>42361</v>
      </c>
      <c r="B313" s="810" t="s">
        <v>2665</v>
      </c>
      <c r="C313" s="810" t="s">
        <v>2320</v>
      </c>
      <c r="D313" s="810" t="s">
        <v>2666</v>
      </c>
      <c r="E313" s="3"/>
    </row>
    <row r="314" spans="1:5" ht="26.4" x14ac:dyDescent="0.25">
      <c r="A314" s="998"/>
      <c r="B314" s="811" t="s">
        <v>2667</v>
      </c>
      <c r="C314" s="812" t="s">
        <v>2261</v>
      </c>
      <c r="D314" s="811" t="s">
        <v>2668</v>
      </c>
      <c r="E314" s="3"/>
    </row>
    <row r="315" spans="1:5" x14ac:dyDescent="0.25">
      <c r="A315" s="997">
        <v>42363</v>
      </c>
      <c r="B315" s="810" t="s">
        <v>2669</v>
      </c>
      <c r="C315" s="810" t="s">
        <v>2320</v>
      </c>
      <c r="D315" s="810"/>
      <c r="E315" s="3"/>
    </row>
    <row r="316" spans="1:5" x14ac:dyDescent="0.25">
      <c r="A316" s="998"/>
      <c r="B316" s="811" t="s">
        <v>2670</v>
      </c>
      <c r="C316" s="812" t="s">
        <v>126</v>
      </c>
      <c r="D316" s="811" t="s">
        <v>2671</v>
      </c>
      <c r="E316" s="3"/>
    </row>
    <row r="317" spans="1:5" x14ac:dyDescent="0.25">
      <c r="A317" s="997">
        <v>42364</v>
      </c>
      <c r="B317" s="810" t="s">
        <v>2374</v>
      </c>
      <c r="C317" s="810" t="s">
        <v>2284</v>
      </c>
      <c r="D317" s="810"/>
      <c r="E317" s="3"/>
    </row>
    <row r="318" spans="1:5" x14ac:dyDescent="0.25">
      <c r="A318" s="998"/>
      <c r="B318" s="811" t="s">
        <v>2672</v>
      </c>
      <c r="C318" s="812" t="s">
        <v>126</v>
      </c>
      <c r="D318" s="811" t="s">
        <v>2673</v>
      </c>
      <c r="E318" s="3"/>
    </row>
    <row r="319" spans="1:5" ht="26.4" x14ac:dyDescent="0.25">
      <c r="A319" s="997">
        <v>42365</v>
      </c>
      <c r="B319" s="810" t="s">
        <v>2524</v>
      </c>
      <c r="C319" s="810" t="s">
        <v>2531</v>
      </c>
      <c r="D319" s="810"/>
      <c r="E319" s="3"/>
    </row>
    <row r="320" spans="1:5" x14ac:dyDescent="0.25">
      <c r="A320" s="998"/>
      <c r="B320" s="811" t="s">
        <v>2674</v>
      </c>
      <c r="C320" s="812" t="s">
        <v>126</v>
      </c>
      <c r="D320" s="811" t="s">
        <v>2526</v>
      </c>
      <c r="E320" s="3"/>
    </row>
    <row r="321" spans="1:5" x14ac:dyDescent="0.25">
      <c r="A321" s="997">
        <v>42365</v>
      </c>
      <c r="B321" s="810" t="s">
        <v>2291</v>
      </c>
      <c r="C321" s="810" t="s">
        <v>2284</v>
      </c>
      <c r="D321" s="810"/>
      <c r="E321" s="3"/>
    </row>
    <row r="322" spans="1:5" x14ac:dyDescent="0.25">
      <c r="A322" s="998"/>
      <c r="B322" s="811" t="s">
        <v>2675</v>
      </c>
      <c r="C322" s="812" t="s">
        <v>2261</v>
      </c>
      <c r="D322" s="811" t="s">
        <v>2262</v>
      </c>
      <c r="E322" s="3"/>
    </row>
    <row r="323" spans="1:5" ht="26.4" x14ac:dyDescent="0.25">
      <c r="A323" s="997">
        <v>42369</v>
      </c>
      <c r="B323" s="810" t="s">
        <v>2676</v>
      </c>
      <c r="C323" s="810" t="s">
        <v>2579</v>
      </c>
      <c r="D323" s="810"/>
      <c r="E323" s="3"/>
    </row>
    <row r="324" spans="1:5" x14ac:dyDescent="0.25">
      <c r="A324" s="998"/>
      <c r="B324" s="811" t="s">
        <v>2677</v>
      </c>
      <c r="C324" s="812" t="s">
        <v>2261</v>
      </c>
      <c r="D324" s="811" t="s">
        <v>2569</v>
      </c>
      <c r="E324" s="3"/>
    </row>
    <row r="325" spans="1:5" x14ac:dyDescent="0.25">
      <c r="A325" s="824"/>
      <c r="B325" s="3"/>
      <c r="C325" s="3"/>
      <c r="D325" s="3"/>
      <c r="E325" s="3"/>
    </row>
    <row r="326" spans="1:5" x14ac:dyDescent="0.25">
      <c r="A326" s="3"/>
      <c r="B326" s="3"/>
      <c r="C326" s="3"/>
      <c r="D326" s="3"/>
      <c r="E326" s="3"/>
    </row>
    <row r="327" spans="1:5" x14ac:dyDescent="0.25">
      <c r="A327" s="825"/>
      <c r="B327" s="3"/>
      <c r="C327" s="3"/>
      <c r="D327" s="3"/>
      <c r="E327" s="3"/>
    </row>
    <row r="328" spans="1:5" x14ac:dyDescent="0.25">
      <c r="A328" s="823" t="s">
        <v>2681</v>
      </c>
      <c r="B328" s="3"/>
      <c r="C328" s="3"/>
      <c r="D328" s="3"/>
      <c r="E328" s="3"/>
    </row>
    <row r="329" spans="1:5" x14ac:dyDescent="0.25">
      <c r="A329" s="823" t="s">
        <v>2682</v>
      </c>
      <c r="B329" s="3"/>
      <c r="C329" s="3"/>
      <c r="D329" s="3"/>
      <c r="E329" s="3"/>
    </row>
    <row r="330" spans="1:5" x14ac:dyDescent="0.25">
      <c r="A330" s="1007" t="s">
        <v>839</v>
      </c>
      <c r="B330" s="818" t="s">
        <v>2252</v>
      </c>
      <c r="C330" s="818" t="s">
        <v>2253</v>
      </c>
      <c r="D330" s="818" t="s">
        <v>2254</v>
      </c>
      <c r="E330" s="3"/>
    </row>
    <row r="331" spans="1:5" ht="39.6" x14ac:dyDescent="0.25">
      <c r="A331" s="1008"/>
      <c r="B331" s="818" t="s">
        <v>2255</v>
      </c>
      <c r="C331" s="818" t="s">
        <v>2256</v>
      </c>
      <c r="D331" s="818" t="s">
        <v>2254</v>
      </c>
      <c r="E331" s="3"/>
    </row>
    <row r="332" spans="1:5" ht="12" customHeight="1" x14ac:dyDescent="0.25">
      <c r="A332" s="1009" t="s">
        <v>2257</v>
      </c>
      <c r="B332" s="1010"/>
      <c r="C332" s="1010"/>
      <c r="D332" s="1011"/>
      <c r="E332" s="3"/>
    </row>
    <row r="333" spans="1:5" ht="26.4" x14ac:dyDescent="0.25">
      <c r="A333" s="1012">
        <v>42014</v>
      </c>
      <c r="B333" s="819" t="s">
        <v>2263</v>
      </c>
      <c r="C333" s="819" t="s">
        <v>2353</v>
      </c>
      <c r="D333" s="819"/>
      <c r="E333" s="3"/>
    </row>
    <row r="334" spans="1:5" ht="26.4" x14ac:dyDescent="0.25">
      <c r="A334" s="1013"/>
      <c r="B334" s="820" t="s">
        <v>2683</v>
      </c>
      <c r="C334" s="821" t="s">
        <v>126</v>
      </c>
      <c r="D334" s="820" t="s">
        <v>2684</v>
      </c>
      <c r="E334" s="3"/>
    </row>
    <row r="335" spans="1:5" x14ac:dyDescent="0.25">
      <c r="A335" s="1013"/>
      <c r="B335" s="820" t="s">
        <v>2685</v>
      </c>
      <c r="C335" s="821" t="s">
        <v>126</v>
      </c>
      <c r="D335" s="820" t="s">
        <v>2686</v>
      </c>
      <c r="E335" s="3"/>
    </row>
    <row r="336" spans="1:5" ht="39.6" x14ac:dyDescent="0.25">
      <c r="A336" s="1013"/>
      <c r="B336" s="820" t="s">
        <v>2687</v>
      </c>
      <c r="C336" s="821" t="s">
        <v>126</v>
      </c>
      <c r="D336" s="820" t="s">
        <v>2688</v>
      </c>
      <c r="E336" s="3"/>
    </row>
    <row r="337" spans="1:5" x14ac:dyDescent="0.25">
      <c r="A337" s="1013"/>
      <c r="B337" s="820" t="s">
        <v>2689</v>
      </c>
      <c r="C337" s="821" t="s">
        <v>126</v>
      </c>
      <c r="D337" s="820" t="s">
        <v>2690</v>
      </c>
      <c r="E337" s="3"/>
    </row>
    <row r="338" spans="1:5" x14ac:dyDescent="0.25">
      <c r="A338" s="1014"/>
      <c r="B338" s="820" t="s">
        <v>2691</v>
      </c>
      <c r="C338" s="821" t="s">
        <v>126</v>
      </c>
      <c r="D338" s="820" t="s">
        <v>2690</v>
      </c>
      <c r="E338" s="3"/>
    </row>
    <row r="339" spans="1:5" ht="26.4" x14ac:dyDescent="0.25">
      <c r="A339" s="1012">
        <v>42025</v>
      </c>
      <c r="B339" s="819" t="s">
        <v>2346</v>
      </c>
      <c r="C339" s="819" t="s">
        <v>2264</v>
      </c>
      <c r="D339" s="819"/>
      <c r="E339" s="3"/>
    </row>
    <row r="340" spans="1:5" x14ac:dyDescent="0.25">
      <c r="A340" s="1014"/>
      <c r="B340" s="820" t="s">
        <v>2692</v>
      </c>
      <c r="C340" s="821" t="s">
        <v>2261</v>
      </c>
      <c r="D340" s="820" t="s">
        <v>2693</v>
      </c>
      <c r="E340" s="3"/>
    </row>
    <row r="341" spans="1:5" ht="26.4" x14ac:dyDescent="0.25">
      <c r="A341" s="1012">
        <v>42035</v>
      </c>
      <c r="B341" s="819" t="s">
        <v>2460</v>
      </c>
      <c r="C341" s="819" t="s">
        <v>2332</v>
      </c>
      <c r="D341" s="819"/>
      <c r="E341" s="3"/>
    </row>
    <row r="342" spans="1:5" ht="26.4" x14ac:dyDescent="0.25">
      <c r="A342" s="1013"/>
      <c r="B342" s="820" t="s">
        <v>2694</v>
      </c>
      <c r="C342" s="821" t="s">
        <v>2329</v>
      </c>
      <c r="D342" s="820" t="s">
        <v>2695</v>
      </c>
      <c r="E342" s="3"/>
    </row>
    <row r="343" spans="1:5" ht="26.4" x14ac:dyDescent="0.25">
      <c r="A343" s="1013"/>
      <c r="B343" s="820" t="s">
        <v>2696</v>
      </c>
      <c r="C343" s="821" t="s">
        <v>2329</v>
      </c>
      <c r="D343" s="820" t="s">
        <v>2697</v>
      </c>
      <c r="E343" s="3"/>
    </row>
    <row r="344" spans="1:5" ht="26.4" x14ac:dyDescent="0.25">
      <c r="A344" s="1013"/>
      <c r="B344" s="820" t="s">
        <v>2698</v>
      </c>
      <c r="C344" s="821" t="s">
        <v>2329</v>
      </c>
      <c r="D344" s="820" t="s">
        <v>2699</v>
      </c>
      <c r="E344" s="3"/>
    </row>
    <row r="345" spans="1:5" ht="26.4" x14ac:dyDescent="0.25">
      <c r="A345" s="1013"/>
      <c r="B345" s="820" t="s">
        <v>2700</v>
      </c>
      <c r="C345" s="821" t="s">
        <v>2329</v>
      </c>
      <c r="D345" s="820" t="s">
        <v>2699</v>
      </c>
      <c r="E345" s="3"/>
    </row>
    <row r="346" spans="1:5" x14ac:dyDescent="0.25">
      <c r="A346" s="1014"/>
      <c r="B346" s="820" t="s">
        <v>2701</v>
      </c>
      <c r="C346" s="821" t="s">
        <v>2329</v>
      </c>
      <c r="D346" s="820" t="s">
        <v>2438</v>
      </c>
      <c r="E346" s="3"/>
    </row>
    <row r="347" spans="1:5" ht="12" customHeight="1" x14ac:dyDescent="0.25">
      <c r="A347" s="1009" t="s">
        <v>2282</v>
      </c>
      <c r="B347" s="1010"/>
      <c r="C347" s="1010"/>
      <c r="D347" s="1011"/>
      <c r="E347" s="3"/>
    </row>
    <row r="348" spans="1:5" x14ac:dyDescent="0.25">
      <c r="A348" s="1012">
        <v>42036</v>
      </c>
      <c r="B348" s="819" t="s">
        <v>2297</v>
      </c>
      <c r="C348" s="819" t="s">
        <v>2298</v>
      </c>
      <c r="D348" s="819"/>
      <c r="E348" s="3"/>
    </row>
    <row r="349" spans="1:5" x14ac:dyDescent="0.25">
      <c r="A349" s="1014"/>
      <c r="B349" s="820" t="s">
        <v>2702</v>
      </c>
      <c r="C349" s="821" t="s">
        <v>2329</v>
      </c>
      <c r="D349" s="820" t="s">
        <v>2703</v>
      </c>
      <c r="E349" s="3"/>
    </row>
    <row r="350" spans="1:5" x14ac:dyDescent="0.25">
      <c r="A350" s="1012">
        <v>42036</v>
      </c>
      <c r="B350" s="819" t="s">
        <v>2291</v>
      </c>
      <c r="C350" s="819" t="s">
        <v>2284</v>
      </c>
      <c r="D350" s="819"/>
      <c r="E350" s="3"/>
    </row>
    <row r="351" spans="1:5" x14ac:dyDescent="0.25">
      <c r="A351" s="1014"/>
      <c r="B351" s="820" t="s">
        <v>2704</v>
      </c>
      <c r="C351" s="821" t="s">
        <v>2261</v>
      </c>
      <c r="D351" s="820" t="s">
        <v>2262</v>
      </c>
      <c r="E351" s="3"/>
    </row>
    <row r="352" spans="1:5" ht="26.4" x14ac:dyDescent="0.25">
      <c r="A352" s="1012">
        <v>42037</v>
      </c>
      <c r="B352" s="819" t="s">
        <v>2705</v>
      </c>
      <c r="C352" s="819" t="s">
        <v>2706</v>
      </c>
      <c r="D352" s="819"/>
      <c r="E352" s="3"/>
    </row>
    <row r="353" spans="1:5" x14ac:dyDescent="0.25">
      <c r="A353" s="1014"/>
      <c r="B353" s="820" t="s">
        <v>2707</v>
      </c>
      <c r="C353" s="821" t="s">
        <v>126</v>
      </c>
      <c r="D353" s="820" t="s">
        <v>2708</v>
      </c>
      <c r="E353" s="3"/>
    </row>
    <row r="354" spans="1:5" x14ac:dyDescent="0.25">
      <c r="A354" s="1012">
        <v>42046</v>
      </c>
      <c r="B354" s="819" t="s">
        <v>2370</v>
      </c>
      <c r="C354" s="819" t="s">
        <v>2287</v>
      </c>
      <c r="D354" s="819"/>
      <c r="E354" s="3"/>
    </row>
    <row r="355" spans="1:5" ht="39.6" x14ac:dyDescent="0.25">
      <c r="A355" s="1013"/>
      <c r="B355" s="820" t="s">
        <v>2709</v>
      </c>
      <c r="C355" s="821" t="s">
        <v>2487</v>
      </c>
      <c r="D355" s="820" t="s">
        <v>2710</v>
      </c>
      <c r="E355" s="3"/>
    </row>
    <row r="356" spans="1:5" ht="39.6" x14ac:dyDescent="0.25">
      <c r="A356" s="1014"/>
      <c r="B356" s="820" t="s">
        <v>2711</v>
      </c>
      <c r="C356" s="821" t="s">
        <v>126</v>
      </c>
      <c r="D356" s="820" t="s">
        <v>2712</v>
      </c>
      <c r="E356" s="3"/>
    </row>
    <row r="357" spans="1:5" ht="26.4" x14ac:dyDescent="0.25">
      <c r="A357" s="1012">
        <v>42046</v>
      </c>
      <c r="B357" s="819" t="s">
        <v>2263</v>
      </c>
      <c r="C357" s="819" t="s">
        <v>2264</v>
      </c>
      <c r="D357" s="819"/>
      <c r="E357" s="3"/>
    </row>
    <row r="358" spans="1:5" ht="39.6" x14ac:dyDescent="0.25">
      <c r="A358" s="1014"/>
      <c r="B358" s="820" t="s">
        <v>2713</v>
      </c>
      <c r="C358" s="821" t="s">
        <v>2714</v>
      </c>
      <c r="D358" s="820" t="s">
        <v>2715</v>
      </c>
      <c r="E358" s="3"/>
    </row>
    <row r="359" spans="1:5" x14ac:dyDescent="0.25">
      <c r="A359" s="1012">
        <v>42052</v>
      </c>
      <c r="B359" s="819" t="s">
        <v>2283</v>
      </c>
      <c r="C359" s="819" t="s">
        <v>2284</v>
      </c>
      <c r="D359" s="819"/>
      <c r="E359" s="3"/>
    </row>
    <row r="360" spans="1:5" ht="26.4" x14ac:dyDescent="0.25">
      <c r="A360" s="1014"/>
      <c r="B360" s="820" t="s">
        <v>2716</v>
      </c>
      <c r="C360" s="821" t="s">
        <v>126</v>
      </c>
      <c r="D360" s="820" t="s">
        <v>2269</v>
      </c>
      <c r="E360" s="3"/>
    </row>
    <row r="361" spans="1:5" x14ac:dyDescent="0.25">
      <c r="A361" s="1012">
        <v>42062</v>
      </c>
      <c r="B361" s="819" t="s">
        <v>2374</v>
      </c>
      <c r="C361" s="819" t="s">
        <v>2320</v>
      </c>
      <c r="D361" s="819"/>
      <c r="E361" s="3"/>
    </row>
    <row r="362" spans="1:5" x14ac:dyDescent="0.25">
      <c r="A362" s="1014"/>
      <c r="B362" s="820" t="s">
        <v>2717</v>
      </c>
      <c r="C362" s="821" t="s">
        <v>126</v>
      </c>
      <c r="D362" s="820" t="s">
        <v>2718</v>
      </c>
      <c r="E362" s="3"/>
    </row>
    <row r="363" spans="1:5" ht="12" customHeight="1" x14ac:dyDescent="0.25">
      <c r="A363" s="1009" t="s">
        <v>2719</v>
      </c>
      <c r="B363" s="1010"/>
      <c r="C363" s="1010"/>
      <c r="D363" s="1011"/>
      <c r="E363" s="3"/>
    </row>
    <row r="364" spans="1:5" ht="26.4" x14ac:dyDescent="0.25">
      <c r="A364" s="1012">
        <v>42065</v>
      </c>
      <c r="B364" s="819" t="s">
        <v>2720</v>
      </c>
      <c r="C364" s="819" t="s">
        <v>2264</v>
      </c>
      <c r="D364" s="819"/>
      <c r="E364" s="3"/>
    </row>
    <row r="365" spans="1:5" x14ac:dyDescent="0.25">
      <c r="A365" s="1013"/>
      <c r="B365" s="820" t="s">
        <v>2721</v>
      </c>
      <c r="C365" s="821" t="s">
        <v>2261</v>
      </c>
      <c r="D365" s="820" t="s">
        <v>2262</v>
      </c>
      <c r="E365" s="3"/>
    </row>
    <row r="366" spans="1:5" ht="26.4" x14ac:dyDescent="0.25">
      <c r="A366" s="1014"/>
      <c r="B366" s="820" t="s">
        <v>2722</v>
      </c>
      <c r="C366" s="821" t="s">
        <v>2261</v>
      </c>
      <c r="D366" s="820" t="s">
        <v>2262</v>
      </c>
      <c r="E366" s="3"/>
    </row>
    <row r="367" spans="1:5" ht="26.4" x14ac:dyDescent="0.25">
      <c r="A367" s="1012">
        <v>42076</v>
      </c>
      <c r="B367" s="819" t="s">
        <v>2279</v>
      </c>
      <c r="C367" s="819" t="s">
        <v>2264</v>
      </c>
      <c r="D367" s="819"/>
      <c r="E367" s="3"/>
    </row>
    <row r="368" spans="1:5" ht="39.6" x14ac:dyDescent="0.25">
      <c r="A368" s="1014"/>
      <c r="B368" s="820" t="s">
        <v>2723</v>
      </c>
      <c r="C368" s="821" t="s">
        <v>2295</v>
      </c>
      <c r="D368" s="820" t="s">
        <v>2724</v>
      </c>
      <c r="E368" s="3"/>
    </row>
    <row r="369" spans="1:5" x14ac:dyDescent="0.25">
      <c r="A369" s="1012">
        <v>42081</v>
      </c>
      <c r="B369" s="819" t="s">
        <v>2291</v>
      </c>
      <c r="C369" s="819" t="s">
        <v>2284</v>
      </c>
      <c r="D369" s="819"/>
      <c r="E369" s="3"/>
    </row>
    <row r="370" spans="1:5" x14ac:dyDescent="0.25">
      <c r="A370" s="1014"/>
      <c r="B370" s="820" t="s">
        <v>2725</v>
      </c>
      <c r="C370" s="821" t="s">
        <v>2261</v>
      </c>
      <c r="D370" s="820" t="s">
        <v>2262</v>
      </c>
      <c r="E370" s="3"/>
    </row>
    <row r="371" spans="1:5" ht="26.4" x14ac:dyDescent="0.25">
      <c r="A371" s="1012">
        <v>42088</v>
      </c>
      <c r="B371" s="819" t="s">
        <v>2293</v>
      </c>
      <c r="C371" s="819" t="s">
        <v>2264</v>
      </c>
      <c r="D371" s="819"/>
      <c r="E371" s="3"/>
    </row>
    <row r="372" spans="1:5" x14ac:dyDescent="0.25">
      <c r="A372" s="1014"/>
      <c r="B372" s="820" t="s">
        <v>2726</v>
      </c>
      <c r="C372" s="821" t="s">
        <v>2295</v>
      </c>
      <c r="D372" s="820" t="s">
        <v>2296</v>
      </c>
      <c r="E372" s="3"/>
    </row>
    <row r="373" spans="1:5" x14ac:dyDescent="0.25">
      <c r="A373" s="1012">
        <v>42088</v>
      </c>
      <c r="B373" s="819" t="s">
        <v>2404</v>
      </c>
      <c r="C373" s="819" t="s">
        <v>2405</v>
      </c>
      <c r="D373" s="819"/>
      <c r="E373" s="3"/>
    </row>
    <row r="374" spans="1:5" ht="26.4" x14ac:dyDescent="0.25">
      <c r="A374" s="1014"/>
      <c r="B374" s="820" t="s">
        <v>2727</v>
      </c>
      <c r="C374" s="821" t="s">
        <v>126</v>
      </c>
      <c r="D374" s="820" t="s">
        <v>2728</v>
      </c>
      <c r="E374" s="3"/>
    </row>
    <row r="375" spans="1:5" x14ac:dyDescent="0.25">
      <c r="A375" s="1012">
        <v>42089</v>
      </c>
      <c r="B375" s="819" t="s">
        <v>2297</v>
      </c>
      <c r="C375" s="819" t="s">
        <v>2298</v>
      </c>
      <c r="D375" s="819"/>
      <c r="E375" s="3"/>
    </row>
    <row r="376" spans="1:5" x14ac:dyDescent="0.25">
      <c r="A376" s="1014"/>
      <c r="B376" s="820" t="s">
        <v>2729</v>
      </c>
      <c r="C376" s="821" t="s">
        <v>2329</v>
      </c>
      <c r="D376" s="820" t="s">
        <v>2730</v>
      </c>
      <c r="E376" s="3"/>
    </row>
    <row r="377" spans="1:5" x14ac:dyDescent="0.25">
      <c r="A377" s="1012">
        <v>42090</v>
      </c>
      <c r="B377" s="819" t="s">
        <v>2323</v>
      </c>
      <c r="C377" s="819" t="s">
        <v>2284</v>
      </c>
      <c r="D377" s="819"/>
      <c r="E377" s="3"/>
    </row>
    <row r="378" spans="1:5" ht="26.4" x14ac:dyDescent="0.25">
      <c r="A378" s="1014"/>
      <c r="B378" s="820" t="s">
        <v>2731</v>
      </c>
      <c r="C378" s="821" t="s">
        <v>126</v>
      </c>
      <c r="D378" s="820" t="s">
        <v>2325</v>
      </c>
      <c r="E378" s="3"/>
    </row>
    <row r="379" spans="1:5" ht="26.4" x14ac:dyDescent="0.25">
      <c r="A379" s="1012">
        <v>42090</v>
      </c>
      <c r="B379" s="819" t="s">
        <v>2732</v>
      </c>
      <c r="C379" s="819" t="s">
        <v>2287</v>
      </c>
      <c r="D379" s="819"/>
      <c r="E379" s="3"/>
    </row>
    <row r="380" spans="1:5" x14ac:dyDescent="0.25">
      <c r="A380" s="1013"/>
      <c r="B380" s="820" t="s">
        <v>2733</v>
      </c>
      <c r="C380" s="821" t="s">
        <v>2295</v>
      </c>
      <c r="D380" s="820" t="s">
        <v>2539</v>
      </c>
      <c r="E380" s="3"/>
    </row>
    <row r="381" spans="1:5" x14ac:dyDescent="0.25">
      <c r="A381" s="1014"/>
      <c r="B381" s="820" t="s">
        <v>2734</v>
      </c>
      <c r="C381" s="821" t="s">
        <v>2295</v>
      </c>
      <c r="D381" s="820" t="s">
        <v>2539</v>
      </c>
      <c r="E381" s="3"/>
    </row>
    <row r="382" spans="1:5" ht="26.4" x14ac:dyDescent="0.25">
      <c r="A382" s="1012">
        <v>42091</v>
      </c>
      <c r="B382" s="819" t="s">
        <v>2735</v>
      </c>
      <c r="C382" s="819" t="s">
        <v>2259</v>
      </c>
      <c r="D382" s="819"/>
      <c r="E382" s="3"/>
    </row>
    <row r="383" spans="1:5" x14ac:dyDescent="0.25">
      <c r="A383" s="1014"/>
      <c r="B383" s="820" t="s">
        <v>2736</v>
      </c>
      <c r="C383" s="821" t="s">
        <v>2339</v>
      </c>
      <c r="D383" s="820" t="s">
        <v>2340</v>
      </c>
      <c r="E383" s="3"/>
    </row>
    <row r="384" spans="1:5" ht="26.4" x14ac:dyDescent="0.25">
      <c r="A384" s="1012">
        <v>42093</v>
      </c>
      <c r="B384" s="819" t="s">
        <v>2737</v>
      </c>
      <c r="C384" s="819"/>
      <c r="D384" s="819"/>
      <c r="E384" s="3"/>
    </row>
    <row r="385" spans="1:5" x14ac:dyDescent="0.25">
      <c r="A385" s="1014"/>
      <c r="B385" s="820" t="s">
        <v>2738</v>
      </c>
      <c r="C385" s="821" t="s">
        <v>2339</v>
      </c>
      <c r="D385" s="820" t="s">
        <v>2739</v>
      </c>
      <c r="E385" s="3"/>
    </row>
    <row r="386" spans="1:5" x14ac:dyDescent="0.25">
      <c r="A386" s="1012">
        <v>42094</v>
      </c>
      <c r="B386" s="819" t="s">
        <v>2463</v>
      </c>
      <c r="C386" s="819" t="s">
        <v>2320</v>
      </c>
      <c r="D386" s="819"/>
      <c r="E386" s="3"/>
    </row>
    <row r="387" spans="1:5" x14ac:dyDescent="0.25">
      <c r="A387" s="1013"/>
      <c r="B387" s="820" t="s">
        <v>2740</v>
      </c>
      <c r="C387" s="821" t="s">
        <v>126</v>
      </c>
      <c r="D387" s="820" t="s">
        <v>2465</v>
      </c>
      <c r="E387" s="3"/>
    </row>
    <row r="388" spans="1:5" x14ac:dyDescent="0.25">
      <c r="A388" s="1013"/>
      <c r="B388" s="820" t="s">
        <v>2740</v>
      </c>
      <c r="C388" s="821" t="s">
        <v>126</v>
      </c>
      <c r="D388" s="820" t="s">
        <v>2465</v>
      </c>
      <c r="E388" s="3"/>
    </row>
    <row r="389" spans="1:5" x14ac:dyDescent="0.25">
      <c r="A389" s="1013"/>
      <c r="B389" s="820" t="s">
        <v>2740</v>
      </c>
      <c r="C389" s="821" t="s">
        <v>126</v>
      </c>
      <c r="D389" s="820" t="s">
        <v>2465</v>
      </c>
      <c r="E389" s="3"/>
    </row>
    <row r="390" spans="1:5" ht="26.4" x14ac:dyDescent="0.25">
      <c r="A390" s="1014"/>
      <c r="B390" s="820" t="s">
        <v>2741</v>
      </c>
      <c r="C390" s="821" t="s">
        <v>126</v>
      </c>
      <c r="D390" s="820" t="s">
        <v>2742</v>
      </c>
      <c r="E390" s="3"/>
    </row>
    <row r="391" spans="1:5" ht="12" customHeight="1" x14ac:dyDescent="0.25">
      <c r="A391" s="1009" t="s">
        <v>2331</v>
      </c>
      <c r="B391" s="1010"/>
      <c r="C391" s="1010"/>
      <c r="D391" s="1011"/>
      <c r="E391" s="3"/>
    </row>
    <row r="392" spans="1:5" ht="26.4" x14ac:dyDescent="0.25">
      <c r="A392" s="1012">
        <v>42108</v>
      </c>
      <c r="B392" s="819" t="s">
        <v>2743</v>
      </c>
      <c r="C392" s="819" t="s">
        <v>2353</v>
      </c>
      <c r="D392" s="819"/>
      <c r="E392" s="3"/>
    </row>
    <row r="393" spans="1:5" ht="26.4" x14ac:dyDescent="0.25">
      <c r="A393" s="1013"/>
      <c r="B393" s="820" t="s">
        <v>2744</v>
      </c>
      <c r="C393" s="821" t="s">
        <v>126</v>
      </c>
      <c r="D393" s="820" t="s">
        <v>2745</v>
      </c>
      <c r="E393" s="3"/>
    </row>
    <row r="394" spans="1:5" ht="26.4" x14ac:dyDescent="0.25">
      <c r="A394" s="1013"/>
      <c r="B394" s="820" t="s">
        <v>2746</v>
      </c>
      <c r="C394" s="821" t="s">
        <v>126</v>
      </c>
      <c r="D394" s="820" t="s">
        <v>2747</v>
      </c>
      <c r="E394" s="3"/>
    </row>
    <row r="395" spans="1:5" ht="39.6" x14ac:dyDescent="0.25">
      <c r="A395" s="1013"/>
      <c r="B395" s="820" t="s">
        <v>2748</v>
      </c>
      <c r="C395" s="821" t="s">
        <v>126</v>
      </c>
      <c r="D395" s="820" t="s">
        <v>2749</v>
      </c>
      <c r="E395" s="3"/>
    </row>
    <row r="396" spans="1:5" ht="26.4" x14ac:dyDescent="0.25">
      <c r="A396" s="1014"/>
      <c r="B396" s="820" t="s">
        <v>2750</v>
      </c>
      <c r="C396" s="821" t="s">
        <v>126</v>
      </c>
      <c r="D396" s="820" t="s">
        <v>2751</v>
      </c>
      <c r="E396" s="3"/>
    </row>
    <row r="397" spans="1:5" x14ac:dyDescent="0.25">
      <c r="A397" s="1012">
        <v>42120</v>
      </c>
      <c r="B397" s="819" t="s">
        <v>2315</v>
      </c>
      <c r="C397" s="819" t="s">
        <v>2287</v>
      </c>
      <c r="D397" s="819"/>
      <c r="E397" s="3"/>
    </row>
    <row r="398" spans="1:5" ht="26.4" x14ac:dyDescent="0.25">
      <c r="A398" s="1013"/>
      <c r="B398" s="820" t="s">
        <v>2752</v>
      </c>
      <c r="C398" s="821" t="s">
        <v>2261</v>
      </c>
      <c r="D398" s="820" t="s">
        <v>2753</v>
      </c>
      <c r="E398" s="3"/>
    </row>
    <row r="399" spans="1:5" x14ac:dyDescent="0.25">
      <c r="A399" s="1014"/>
      <c r="B399" s="820" t="s">
        <v>2754</v>
      </c>
      <c r="C399" s="821" t="s">
        <v>2261</v>
      </c>
      <c r="D399" s="820" t="s">
        <v>2262</v>
      </c>
      <c r="E399" s="3"/>
    </row>
    <row r="400" spans="1:5" ht="26.4" x14ac:dyDescent="0.25">
      <c r="A400" s="1012">
        <v>42121</v>
      </c>
      <c r="B400" s="819" t="s">
        <v>2263</v>
      </c>
      <c r="C400" s="819" t="s">
        <v>2264</v>
      </c>
      <c r="D400" s="819"/>
      <c r="E400" s="3"/>
    </row>
    <row r="401" spans="1:5" ht="26.4" x14ac:dyDescent="0.25">
      <c r="A401" s="1014"/>
      <c r="B401" s="820" t="s">
        <v>2755</v>
      </c>
      <c r="C401" s="821" t="s">
        <v>2261</v>
      </c>
      <c r="D401" s="820" t="s">
        <v>2262</v>
      </c>
      <c r="E401" s="3"/>
    </row>
    <row r="402" spans="1:5" x14ac:dyDescent="0.25">
      <c r="A402" s="1012">
        <v>42122</v>
      </c>
      <c r="B402" s="819" t="s">
        <v>2756</v>
      </c>
      <c r="C402" s="819" t="s">
        <v>2284</v>
      </c>
      <c r="D402" s="819"/>
      <c r="E402" s="3"/>
    </row>
    <row r="403" spans="1:5" ht="39.6" x14ac:dyDescent="0.25">
      <c r="A403" s="1014"/>
      <c r="B403" s="820" t="s">
        <v>2757</v>
      </c>
      <c r="C403" s="821" t="s">
        <v>126</v>
      </c>
      <c r="D403" s="820" t="s">
        <v>2758</v>
      </c>
      <c r="E403" s="3"/>
    </row>
    <row r="404" spans="1:5" ht="12" customHeight="1" x14ac:dyDescent="0.25">
      <c r="A404" s="1009" t="s">
        <v>2373</v>
      </c>
      <c r="B404" s="1010"/>
      <c r="C404" s="1010"/>
      <c r="D404" s="1011"/>
      <c r="E404" s="3"/>
    </row>
    <row r="405" spans="1:5" x14ac:dyDescent="0.25">
      <c r="A405" s="1012">
        <v>42140</v>
      </c>
      <c r="B405" s="819" t="s">
        <v>2291</v>
      </c>
      <c r="C405" s="819" t="s">
        <v>2284</v>
      </c>
      <c r="D405" s="822" t="s">
        <v>2377</v>
      </c>
      <c r="E405" s="3"/>
    </row>
    <row r="406" spans="1:5" ht="26.4" x14ac:dyDescent="0.25">
      <c r="A406" s="1014"/>
      <c r="B406" s="820" t="s">
        <v>2759</v>
      </c>
      <c r="C406" s="821" t="s">
        <v>2760</v>
      </c>
      <c r="D406" s="820" t="s">
        <v>2262</v>
      </c>
      <c r="E406" s="3"/>
    </row>
    <row r="407" spans="1:5" ht="26.4" x14ac:dyDescent="0.25">
      <c r="A407" s="1012">
        <v>42144</v>
      </c>
      <c r="B407" s="819" t="s">
        <v>2346</v>
      </c>
      <c r="C407" s="819" t="s">
        <v>2264</v>
      </c>
      <c r="D407" s="819"/>
      <c r="E407" s="3"/>
    </row>
    <row r="408" spans="1:5" ht="26.4" x14ac:dyDescent="0.25">
      <c r="A408" s="1013"/>
      <c r="B408" s="820" t="s">
        <v>2761</v>
      </c>
      <c r="C408" s="821" t="s">
        <v>126</v>
      </c>
      <c r="D408" s="820" t="s">
        <v>2762</v>
      </c>
      <c r="E408" s="3"/>
    </row>
    <row r="409" spans="1:5" x14ac:dyDescent="0.25">
      <c r="A409" s="1013"/>
      <c r="B409" s="820" t="s">
        <v>2763</v>
      </c>
      <c r="C409" s="821" t="s">
        <v>126</v>
      </c>
      <c r="D409" s="820" t="s">
        <v>2764</v>
      </c>
      <c r="E409" s="3"/>
    </row>
    <row r="410" spans="1:5" ht="26.4" x14ac:dyDescent="0.25">
      <c r="A410" s="1013"/>
      <c r="B410" s="820" t="s">
        <v>2765</v>
      </c>
      <c r="C410" s="821" t="s">
        <v>126</v>
      </c>
      <c r="D410" s="820" t="s">
        <v>2766</v>
      </c>
      <c r="E410" s="3"/>
    </row>
    <row r="411" spans="1:5" ht="39.6" x14ac:dyDescent="0.25">
      <c r="A411" s="1013"/>
      <c r="B411" s="820" t="s">
        <v>2767</v>
      </c>
      <c r="C411" s="821" t="s">
        <v>126</v>
      </c>
      <c r="D411" s="820" t="s">
        <v>2768</v>
      </c>
      <c r="E411" s="3"/>
    </row>
    <row r="412" spans="1:5" ht="26.4" x14ac:dyDescent="0.25">
      <c r="A412" s="1013"/>
      <c r="B412" s="820" t="s">
        <v>2769</v>
      </c>
      <c r="C412" s="821" t="s">
        <v>126</v>
      </c>
      <c r="D412" s="820" t="s">
        <v>2770</v>
      </c>
      <c r="E412" s="3"/>
    </row>
    <row r="413" spans="1:5" ht="26.4" x14ac:dyDescent="0.25">
      <c r="A413" s="1013"/>
      <c r="B413" s="820" t="s">
        <v>2771</v>
      </c>
      <c r="C413" s="821" t="s">
        <v>126</v>
      </c>
      <c r="D413" s="820" t="s">
        <v>2772</v>
      </c>
      <c r="E413" s="3"/>
    </row>
    <row r="414" spans="1:5" ht="26.4" x14ac:dyDescent="0.25">
      <c r="A414" s="1013"/>
      <c r="B414" s="820" t="s">
        <v>2773</v>
      </c>
      <c r="C414" s="821" t="s">
        <v>126</v>
      </c>
      <c r="D414" s="820" t="s">
        <v>2774</v>
      </c>
      <c r="E414" s="3"/>
    </row>
    <row r="415" spans="1:5" ht="39.6" x14ac:dyDescent="0.25">
      <c r="A415" s="1014"/>
      <c r="B415" s="820" t="s">
        <v>2775</v>
      </c>
      <c r="C415" s="821" t="s">
        <v>126</v>
      </c>
      <c r="D415" s="820" t="s">
        <v>2776</v>
      </c>
      <c r="E415" s="3"/>
    </row>
    <row r="416" spans="1:5" x14ac:dyDescent="0.25">
      <c r="A416" s="1012">
        <v>42151</v>
      </c>
      <c r="B416" s="819" t="s">
        <v>2315</v>
      </c>
      <c r="C416" s="819" t="s">
        <v>2287</v>
      </c>
      <c r="D416" s="819"/>
      <c r="E416" s="3"/>
    </row>
    <row r="417" spans="1:5" x14ac:dyDescent="0.25">
      <c r="A417" s="1013"/>
      <c r="B417" s="820" t="s">
        <v>2777</v>
      </c>
      <c r="C417" s="821" t="s">
        <v>2261</v>
      </c>
      <c r="D417" s="820" t="s">
        <v>2778</v>
      </c>
      <c r="E417" s="3"/>
    </row>
    <row r="418" spans="1:5" x14ac:dyDescent="0.25">
      <c r="A418" s="1014"/>
      <c r="B418" s="820" t="s">
        <v>2779</v>
      </c>
      <c r="C418" s="821" t="s">
        <v>2261</v>
      </c>
      <c r="D418" s="820" t="s">
        <v>2778</v>
      </c>
      <c r="E418" s="3"/>
    </row>
    <row r="419" spans="1:5" ht="12" customHeight="1" x14ac:dyDescent="0.25">
      <c r="A419" s="1009" t="s">
        <v>2402</v>
      </c>
      <c r="B419" s="1010"/>
      <c r="C419" s="1010"/>
      <c r="D419" s="1011"/>
      <c r="E419" s="3"/>
    </row>
    <row r="420" spans="1:5" x14ac:dyDescent="0.25">
      <c r="A420" s="1012">
        <v>42160</v>
      </c>
      <c r="B420" s="819" t="s">
        <v>2374</v>
      </c>
      <c r="C420" s="819" t="s">
        <v>2320</v>
      </c>
      <c r="D420" s="819"/>
      <c r="E420" s="3"/>
    </row>
    <row r="421" spans="1:5" x14ac:dyDescent="0.25">
      <c r="A421" s="1014"/>
      <c r="B421" s="820" t="s">
        <v>2780</v>
      </c>
      <c r="C421" s="821" t="s">
        <v>126</v>
      </c>
      <c r="D421" s="820" t="s">
        <v>2376</v>
      </c>
      <c r="E421" s="3"/>
    </row>
    <row r="422" spans="1:5" x14ac:dyDescent="0.25">
      <c r="A422" s="1012">
        <v>42178</v>
      </c>
      <c r="B422" s="819" t="s">
        <v>2370</v>
      </c>
      <c r="C422" s="819" t="s">
        <v>2287</v>
      </c>
      <c r="D422" s="819"/>
      <c r="E422" s="3"/>
    </row>
    <row r="423" spans="1:5" x14ac:dyDescent="0.25">
      <c r="A423" s="1014"/>
      <c r="B423" s="820" t="s">
        <v>2781</v>
      </c>
      <c r="C423" s="821" t="s">
        <v>2329</v>
      </c>
      <c r="D423" s="820" t="s">
        <v>2300</v>
      </c>
      <c r="E423" s="3"/>
    </row>
    <row r="424" spans="1:5" x14ac:dyDescent="0.25">
      <c r="A424" s="1012">
        <v>42178</v>
      </c>
      <c r="B424" s="819" t="s">
        <v>2669</v>
      </c>
      <c r="C424" s="819" t="s">
        <v>2320</v>
      </c>
      <c r="D424" s="819"/>
      <c r="E424" s="3"/>
    </row>
    <row r="425" spans="1:5" x14ac:dyDescent="0.25">
      <c r="A425" s="1014"/>
      <c r="B425" s="820" t="s">
        <v>2782</v>
      </c>
      <c r="C425" s="821" t="s">
        <v>2329</v>
      </c>
      <c r="D425" s="820" t="s">
        <v>2376</v>
      </c>
      <c r="E425" s="3"/>
    </row>
    <row r="426" spans="1:5" ht="26.4" x14ac:dyDescent="0.25">
      <c r="A426" s="1012">
        <v>42181</v>
      </c>
      <c r="B426" s="819" t="s">
        <v>2530</v>
      </c>
      <c r="C426" s="819" t="s">
        <v>2531</v>
      </c>
      <c r="D426" s="819"/>
      <c r="E426" s="3"/>
    </row>
    <row r="427" spans="1:5" x14ac:dyDescent="0.25">
      <c r="A427" s="1014"/>
      <c r="B427" s="820" t="s">
        <v>2783</v>
      </c>
      <c r="C427" s="821" t="s">
        <v>2329</v>
      </c>
      <c r="D427" s="820" t="s">
        <v>2533</v>
      </c>
      <c r="E427" s="3"/>
    </row>
    <row r="428" spans="1:5" ht="26.4" x14ac:dyDescent="0.25">
      <c r="A428" s="1012">
        <v>42183</v>
      </c>
      <c r="B428" s="819" t="s">
        <v>2743</v>
      </c>
      <c r="C428" s="819" t="s">
        <v>2353</v>
      </c>
      <c r="D428" s="822" t="s">
        <v>2377</v>
      </c>
      <c r="E428" s="3"/>
    </row>
    <row r="429" spans="1:5" ht="26.4" x14ac:dyDescent="0.25">
      <c r="A429" s="1013"/>
      <c r="B429" s="820" t="s">
        <v>2784</v>
      </c>
      <c r="C429" s="821" t="s">
        <v>2785</v>
      </c>
      <c r="D429" s="820" t="s">
        <v>2786</v>
      </c>
      <c r="E429" s="3"/>
    </row>
    <row r="430" spans="1:5" ht="26.4" x14ac:dyDescent="0.25">
      <c r="A430" s="1013"/>
      <c r="B430" s="820" t="s">
        <v>2787</v>
      </c>
      <c r="C430" s="821" t="s">
        <v>2785</v>
      </c>
      <c r="D430" s="820" t="s">
        <v>2788</v>
      </c>
      <c r="E430" s="3"/>
    </row>
    <row r="431" spans="1:5" ht="26.4" x14ac:dyDescent="0.25">
      <c r="A431" s="1014"/>
      <c r="B431" s="820" t="s">
        <v>2789</v>
      </c>
      <c r="C431" s="821" t="s">
        <v>2785</v>
      </c>
      <c r="D431" s="820" t="s">
        <v>2790</v>
      </c>
      <c r="E431" s="3"/>
    </row>
    <row r="432" spans="1:5" ht="12" customHeight="1" x14ac:dyDescent="0.25">
      <c r="A432" s="1009" t="s">
        <v>2459</v>
      </c>
      <c r="B432" s="1010"/>
      <c r="C432" s="1010"/>
      <c r="D432" s="1011"/>
      <c r="E432" s="3"/>
    </row>
    <row r="433" spans="1:5" x14ac:dyDescent="0.25">
      <c r="A433" s="1012">
        <v>42188</v>
      </c>
      <c r="B433" s="819" t="s">
        <v>2283</v>
      </c>
      <c r="C433" s="819" t="s">
        <v>2284</v>
      </c>
      <c r="D433" s="819"/>
      <c r="E433" s="3"/>
    </row>
    <row r="434" spans="1:5" ht="26.4" x14ac:dyDescent="0.25">
      <c r="A434" s="1014"/>
      <c r="B434" s="820" t="s">
        <v>2791</v>
      </c>
      <c r="C434" s="821" t="s">
        <v>126</v>
      </c>
      <c r="D434" s="820" t="s">
        <v>2269</v>
      </c>
      <c r="E434" s="3"/>
    </row>
    <row r="435" spans="1:5" ht="26.4" x14ac:dyDescent="0.25">
      <c r="A435" s="1012">
        <v>42195</v>
      </c>
      <c r="B435" s="819" t="s">
        <v>2735</v>
      </c>
      <c r="C435" s="819" t="s">
        <v>2259</v>
      </c>
      <c r="D435" s="819"/>
      <c r="E435" s="3"/>
    </row>
    <row r="436" spans="1:5" x14ac:dyDescent="0.25">
      <c r="A436" s="1013"/>
      <c r="B436" s="820" t="s">
        <v>2792</v>
      </c>
      <c r="C436" s="821" t="s">
        <v>2329</v>
      </c>
      <c r="D436" s="820" t="s">
        <v>2793</v>
      </c>
      <c r="E436" s="3"/>
    </row>
    <row r="437" spans="1:5" ht="26.4" x14ac:dyDescent="0.25">
      <c r="A437" s="1013"/>
      <c r="B437" s="820" t="s">
        <v>2794</v>
      </c>
      <c r="C437" s="821" t="s">
        <v>2329</v>
      </c>
      <c r="D437" s="820" t="s">
        <v>2795</v>
      </c>
      <c r="E437" s="3"/>
    </row>
    <row r="438" spans="1:5" ht="26.4" x14ac:dyDescent="0.25">
      <c r="A438" s="1014"/>
      <c r="B438" s="820" t="s">
        <v>2796</v>
      </c>
      <c r="C438" s="821" t="s">
        <v>2329</v>
      </c>
      <c r="D438" s="820" t="s">
        <v>2797</v>
      </c>
      <c r="E438" s="3"/>
    </row>
    <row r="439" spans="1:5" ht="26.4" x14ac:dyDescent="0.25">
      <c r="A439" s="1012">
        <v>42200</v>
      </c>
      <c r="B439" s="819" t="s">
        <v>2346</v>
      </c>
      <c r="C439" s="819" t="s">
        <v>2264</v>
      </c>
      <c r="D439" s="819"/>
      <c r="E439" s="3"/>
    </row>
    <row r="440" spans="1:5" x14ac:dyDescent="0.25">
      <c r="A440" s="1014"/>
      <c r="B440" s="820" t="s">
        <v>2798</v>
      </c>
      <c r="C440" s="821" t="s">
        <v>2295</v>
      </c>
      <c r="D440" s="820" t="s">
        <v>2296</v>
      </c>
      <c r="E440" s="3"/>
    </row>
    <row r="441" spans="1:5" x14ac:dyDescent="0.25">
      <c r="A441" s="1012">
        <v>42200</v>
      </c>
      <c r="B441" s="819" t="s">
        <v>2799</v>
      </c>
      <c r="C441" s="819" t="s">
        <v>2287</v>
      </c>
      <c r="D441" s="819"/>
      <c r="E441" s="3"/>
    </row>
    <row r="442" spans="1:5" x14ac:dyDescent="0.25">
      <c r="A442" s="1013"/>
      <c r="B442" s="820" t="s">
        <v>2800</v>
      </c>
      <c r="C442" s="821" t="s">
        <v>2261</v>
      </c>
      <c r="D442" s="820" t="s">
        <v>2569</v>
      </c>
      <c r="E442" s="3"/>
    </row>
    <row r="443" spans="1:5" x14ac:dyDescent="0.25">
      <c r="A443" s="1014"/>
      <c r="B443" s="820" t="s">
        <v>2801</v>
      </c>
      <c r="C443" s="821" t="s">
        <v>2261</v>
      </c>
      <c r="D443" s="820" t="s">
        <v>2262</v>
      </c>
      <c r="E443" s="3"/>
    </row>
    <row r="444" spans="1:5" x14ac:dyDescent="0.25">
      <c r="A444" s="823" t="s">
        <v>2802</v>
      </c>
      <c r="B444" s="3"/>
      <c r="C444" s="3"/>
      <c r="D444" s="3"/>
      <c r="E444" s="3"/>
    </row>
    <row r="445" spans="1:5" ht="12.9" customHeight="1" x14ac:dyDescent="0.25">
      <c r="A445" s="1007" t="s">
        <v>839</v>
      </c>
      <c r="B445" s="818" t="s">
        <v>2252</v>
      </c>
      <c r="C445" s="1019" t="s">
        <v>2253</v>
      </c>
      <c r="D445" s="1020"/>
      <c r="E445" s="818" t="s">
        <v>2254</v>
      </c>
    </row>
    <row r="446" spans="1:5" ht="39.6" x14ac:dyDescent="0.25">
      <c r="A446" s="1008"/>
      <c r="B446" s="818" t="s">
        <v>2255</v>
      </c>
      <c r="C446" s="818" t="s">
        <v>2256</v>
      </c>
      <c r="D446" s="1019" t="s">
        <v>2254</v>
      </c>
      <c r="E446" s="1020"/>
    </row>
    <row r="447" spans="1:5" ht="12.9" customHeight="1" x14ac:dyDescent="0.25">
      <c r="A447" s="1009" t="s">
        <v>2459</v>
      </c>
      <c r="B447" s="1010"/>
      <c r="C447" s="1010"/>
      <c r="D447" s="1010"/>
      <c r="E447" s="1011"/>
    </row>
    <row r="448" spans="1:5" ht="12.9" customHeight="1" x14ac:dyDescent="0.25">
      <c r="A448" s="1012">
        <v>42207</v>
      </c>
      <c r="B448" s="819" t="s">
        <v>2323</v>
      </c>
      <c r="C448" s="1015" t="s">
        <v>2284</v>
      </c>
      <c r="D448" s="1016"/>
      <c r="E448" s="819"/>
    </row>
    <row r="449" spans="1:5" ht="39" customHeight="1" x14ac:dyDescent="0.25">
      <c r="A449" s="1014"/>
      <c r="B449" s="820" t="s">
        <v>2803</v>
      </c>
      <c r="C449" s="821" t="s">
        <v>126</v>
      </c>
      <c r="D449" s="1017" t="s">
        <v>2325</v>
      </c>
      <c r="E449" s="1018"/>
    </row>
    <row r="450" spans="1:5" ht="26.1" customHeight="1" x14ac:dyDescent="0.25">
      <c r="A450" s="1012">
        <v>42207</v>
      </c>
      <c r="B450" s="819" t="s">
        <v>2804</v>
      </c>
      <c r="C450" s="1015" t="s">
        <v>2264</v>
      </c>
      <c r="D450" s="1016"/>
      <c r="E450" s="819"/>
    </row>
    <row r="451" spans="1:5" ht="26.1" customHeight="1" x14ac:dyDescent="0.25">
      <c r="A451" s="1014"/>
      <c r="B451" s="820" t="s">
        <v>2805</v>
      </c>
      <c r="C451" s="821" t="s">
        <v>2261</v>
      </c>
      <c r="D451" s="1017" t="s">
        <v>2693</v>
      </c>
      <c r="E451" s="1018"/>
    </row>
    <row r="452" spans="1:5" ht="26.4" x14ac:dyDescent="0.25">
      <c r="A452" s="1012">
        <v>42210</v>
      </c>
      <c r="B452" s="819" t="s">
        <v>2806</v>
      </c>
      <c r="C452" s="1015"/>
      <c r="D452" s="1016"/>
      <c r="E452" s="819"/>
    </row>
    <row r="453" spans="1:5" x14ac:dyDescent="0.25">
      <c r="A453" s="1013"/>
      <c r="B453" s="820" t="s">
        <v>2807</v>
      </c>
      <c r="C453" s="821"/>
      <c r="D453" s="1017"/>
      <c r="E453" s="1018"/>
    </row>
    <row r="454" spans="1:5" x14ac:dyDescent="0.25">
      <c r="A454" s="1014"/>
      <c r="B454" s="820" t="s">
        <v>2808</v>
      </c>
      <c r="C454" s="821"/>
      <c r="D454" s="820"/>
      <c r="E454" s="820"/>
    </row>
    <row r="455" spans="1:5" x14ac:dyDescent="0.25">
      <c r="A455" s="1012">
        <v>42215</v>
      </c>
      <c r="B455" s="819" t="s">
        <v>2809</v>
      </c>
      <c r="C455" s="1015"/>
      <c r="D455" s="1016"/>
      <c r="E455" s="819"/>
    </row>
    <row r="456" spans="1:5" x14ac:dyDescent="0.25">
      <c r="A456" s="1014"/>
      <c r="B456" s="820" t="s">
        <v>2810</v>
      </c>
      <c r="C456" s="821"/>
      <c r="D456" s="1017"/>
      <c r="E456" s="1018"/>
    </row>
    <row r="457" spans="1:5" ht="12.9" customHeight="1" x14ac:dyDescent="0.25">
      <c r="A457" s="1021" t="s">
        <v>2811</v>
      </c>
      <c r="B457" s="819" t="s">
        <v>2812</v>
      </c>
      <c r="C457" s="1015" t="s">
        <v>2284</v>
      </c>
      <c r="D457" s="1016"/>
      <c r="E457" s="819"/>
    </row>
    <row r="458" spans="1:5" ht="26.1" customHeight="1" x14ac:dyDescent="0.25">
      <c r="A458" s="1022"/>
      <c r="B458" s="820" t="s">
        <v>2813</v>
      </c>
      <c r="C458" s="821" t="s">
        <v>2261</v>
      </c>
      <c r="D458" s="1017" t="s">
        <v>2262</v>
      </c>
      <c r="E458" s="1018"/>
    </row>
    <row r="459" spans="1:5" ht="12.9" customHeight="1" x14ac:dyDescent="0.25">
      <c r="A459" s="1021" t="s">
        <v>2459</v>
      </c>
      <c r="B459" s="819" t="s">
        <v>2291</v>
      </c>
      <c r="C459" s="1015" t="s">
        <v>2284</v>
      </c>
      <c r="D459" s="1016"/>
      <c r="E459" s="819"/>
    </row>
    <row r="460" spans="1:5" ht="26.1" customHeight="1" x14ac:dyDescent="0.25">
      <c r="A460" s="1022"/>
      <c r="B460" s="820" t="s">
        <v>2814</v>
      </c>
      <c r="C460" s="821" t="s">
        <v>2261</v>
      </c>
      <c r="D460" s="1017" t="s">
        <v>2815</v>
      </c>
      <c r="E460" s="1018"/>
    </row>
    <row r="461" spans="1:5" ht="12.9" customHeight="1" x14ac:dyDescent="0.25">
      <c r="A461" s="1009" t="s">
        <v>2521</v>
      </c>
      <c r="B461" s="1010"/>
      <c r="C461" s="1010"/>
      <c r="D461" s="1010"/>
      <c r="E461" s="1011"/>
    </row>
    <row r="462" spans="1:5" ht="26.1" customHeight="1" x14ac:dyDescent="0.25">
      <c r="A462" s="1012">
        <v>42225</v>
      </c>
      <c r="B462" s="819" t="s">
        <v>2263</v>
      </c>
      <c r="C462" s="1015" t="s">
        <v>2332</v>
      </c>
      <c r="D462" s="1016"/>
      <c r="E462" s="819"/>
    </row>
    <row r="463" spans="1:5" ht="51.9" customHeight="1" x14ac:dyDescent="0.25">
      <c r="A463" s="1014"/>
      <c r="B463" s="820" t="s">
        <v>2816</v>
      </c>
      <c r="C463" s="821" t="s">
        <v>126</v>
      </c>
      <c r="D463" s="1017" t="s">
        <v>2817</v>
      </c>
      <c r="E463" s="1018"/>
    </row>
    <row r="464" spans="1:5" ht="12.9" customHeight="1" x14ac:dyDescent="0.25">
      <c r="A464" s="1012">
        <v>42232</v>
      </c>
      <c r="B464" s="819" t="s">
        <v>2818</v>
      </c>
      <c r="C464" s="1015" t="s">
        <v>2298</v>
      </c>
      <c r="D464" s="1016"/>
      <c r="E464" s="819"/>
    </row>
    <row r="465" spans="1:5" ht="51.9" customHeight="1" x14ac:dyDescent="0.25">
      <c r="A465" s="1013"/>
      <c r="B465" s="820" t="s">
        <v>2819</v>
      </c>
      <c r="C465" s="821" t="s">
        <v>126</v>
      </c>
      <c r="D465" s="1017" t="s">
        <v>2820</v>
      </c>
      <c r="E465" s="1018"/>
    </row>
    <row r="466" spans="1:5" ht="26.1" customHeight="1" x14ac:dyDescent="0.25">
      <c r="A466" s="1013"/>
      <c r="B466" s="820" t="s">
        <v>2821</v>
      </c>
      <c r="C466" s="821" t="s">
        <v>126</v>
      </c>
      <c r="D466" s="1017" t="s">
        <v>2822</v>
      </c>
      <c r="E466" s="1018"/>
    </row>
    <row r="467" spans="1:5" ht="26.1" customHeight="1" x14ac:dyDescent="0.25">
      <c r="A467" s="1014"/>
      <c r="B467" s="820" t="s">
        <v>2823</v>
      </c>
      <c r="C467" s="821" t="s">
        <v>126</v>
      </c>
      <c r="D467" s="1017" t="s">
        <v>2824</v>
      </c>
      <c r="E467" s="1018"/>
    </row>
    <row r="468" spans="1:5" ht="12.9" customHeight="1" x14ac:dyDescent="0.25">
      <c r="A468" s="1012">
        <v>42236</v>
      </c>
      <c r="B468" s="819" t="s">
        <v>2315</v>
      </c>
      <c r="C468" s="1015" t="s">
        <v>2287</v>
      </c>
      <c r="D468" s="1016"/>
      <c r="E468" s="819"/>
    </row>
    <row r="469" spans="1:5" ht="26.1" customHeight="1" x14ac:dyDescent="0.25">
      <c r="A469" s="1013"/>
      <c r="B469" s="820" t="s">
        <v>2825</v>
      </c>
      <c r="C469" s="821" t="s">
        <v>2261</v>
      </c>
      <c r="D469" s="1017" t="s">
        <v>2262</v>
      </c>
      <c r="E469" s="1018"/>
    </row>
    <row r="470" spans="1:5" ht="26.1" customHeight="1" x14ac:dyDescent="0.25">
      <c r="A470" s="1014"/>
      <c r="B470" s="820" t="s">
        <v>2826</v>
      </c>
      <c r="C470" s="821" t="s">
        <v>2261</v>
      </c>
      <c r="D470" s="1017" t="s">
        <v>2262</v>
      </c>
      <c r="E470" s="1018"/>
    </row>
    <row r="471" spans="1:5" ht="12.9" customHeight="1" x14ac:dyDescent="0.25">
      <c r="A471" s="1012">
        <v>42239</v>
      </c>
      <c r="B471" s="819" t="s">
        <v>2291</v>
      </c>
      <c r="C471" s="1015" t="s">
        <v>2284</v>
      </c>
      <c r="D471" s="1016"/>
      <c r="E471" s="819"/>
    </row>
    <row r="472" spans="1:5" ht="26.1" customHeight="1" x14ac:dyDescent="0.25">
      <c r="A472" s="1014"/>
      <c r="B472" s="820" t="s">
        <v>2827</v>
      </c>
      <c r="C472" s="821" t="s">
        <v>2261</v>
      </c>
      <c r="D472" s="1017" t="s">
        <v>2262</v>
      </c>
      <c r="E472" s="1018"/>
    </row>
    <row r="473" spans="1:5" ht="26.1" customHeight="1" x14ac:dyDescent="0.25">
      <c r="A473" s="1012">
        <v>42243</v>
      </c>
      <c r="B473" s="819" t="s">
        <v>2346</v>
      </c>
      <c r="C473" s="1015" t="s">
        <v>2264</v>
      </c>
      <c r="D473" s="1016"/>
      <c r="E473" s="819"/>
    </row>
    <row r="474" spans="1:5" ht="26.1" customHeight="1" x14ac:dyDescent="0.25">
      <c r="A474" s="1014"/>
      <c r="B474" s="820" t="s">
        <v>2828</v>
      </c>
      <c r="C474" s="821" t="s">
        <v>2261</v>
      </c>
      <c r="D474" s="1017" t="s">
        <v>2829</v>
      </c>
      <c r="E474" s="1018"/>
    </row>
    <row r="475" spans="1:5" x14ac:dyDescent="0.25">
      <c r="A475" s="1012">
        <v>42246</v>
      </c>
      <c r="B475" s="819" t="s">
        <v>2374</v>
      </c>
      <c r="C475" s="1015"/>
      <c r="D475" s="1016"/>
      <c r="E475" s="819"/>
    </row>
    <row r="476" spans="1:5" ht="26.1" customHeight="1" x14ac:dyDescent="0.25">
      <c r="A476" s="1014"/>
      <c r="B476" s="820" t="s">
        <v>2830</v>
      </c>
      <c r="C476" s="821" t="s">
        <v>126</v>
      </c>
      <c r="D476" s="1017" t="s">
        <v>2718</v>
      </c>
      <c r="E476" s="1018"/>
    </row>
    <row r="477" spans="1:5" ht="26.4" x14ac:dyDescent="0.25">
      <c r="A477" s="1021" t="s">
        <v>2521</v>
      </c>
      <c r="B477" s="819" t="s">
        <v>2806</v>
      </c>
      <c r="C477" s="1015"/>
      <c r="D477" s="1016"/>
      <c r="E477" s="819"/>
    </row>
    <row r="478" spans="1:5" x14ac:dyDescent="0.25">
      <c r="A478" s="1022"/>
      <c r="B478" s="820" t="s">
        <v>2831</v>
      </c>
      <c r="C478" s="821"/>
      <c r="D478" s="1017"/>
      <c r="E478" s="1018"/>
    </row>
    <row r="479" spans="1:5" ht="12.9" customHeight="1" x14ac:dyDescent="0.25">
      <c r="A479" s="1021" t="s">
        <v>2521</v>
      </c>
      <c r="B479" s="819" t="s">
        <v>2291</v>
      </c>
      <c r="C479" s="1015" t="s">
        <v>2284</v>
      </c>
      <c r="D479" s="1016"/>
      <c r="E479" s="819"/>
    </row>
    <row r="480" spans="1:5" ht="26.1" customHeight="1" x14ac:dyDescent="0.25">
      <c r="A480" s="1022"/>
      <c r="B480" s="820" t="s">
        <v>2832</v>
      </c>
      <c r="C480" s="821" t="s">
        <v>2261</v>
      </c>
      <c r="D480" s="1017" t="s">
        <v>2262</v>
      </c>
      <c r="E480" s="1018"/>
    </row>
    <row r="481" spans="1:5" ht="26.1" customHeight="1" x14ac:dyDescent="0.25">
      <c r="A481" s="1021" t="s">
        <v>2521</v>
      </c>
      <c r="B481" s="819" t="s">
        <v>2258</v>
      </c>
      <c r="C481" s="1015" t="s">
        <v>2259</v>
      </c>
      <c r="D481" s="1016"/>
      <c r="E481" s="819"/>
    </row>
    <row r="482" spans="1:5" ht="26.1" customHeight="1" x14ac:dyDescent="0.25">
      <c r="A482" s="1022"/>
      <c r="B482" s="820" t="s">
        <v>2833</v>
      </c>
      <c r="C482" s="821" t="s">
        <v>2261</v>
      </c>
      <c r="D482" s="1017" t="s">
        <v>2834</v>
      </c>
      <c r="E482" s="1018"/>
    </row>
    <row r="483" spans="1:5" ht="26.1" customHeight="1" x14ac:dyDescent="0.25">
      <c r="A483" s="1021" t="s">
        <v>2521</v>
      </c>
      <c r="B483" s="819" t="s">
        <v>2263</v>
      </c>
      <c r="C483" s="1015" t="s">
        <v>2264</v>
      </c>
      <c r="D483" s="1016"/>
      <c r="E483" s="819"/>
    </row>
    <row r="484" spans="1:5" ht="52.8" x14ac:dyDescent="0.25">
      <c r="A484" s="1022"/>
      <c r="B484" s="820" t="s">
        <v>2835</v>
      </c>
      <c r="C484" s="821" t="s">
        <v>126</v>
      </c>
      <c r="D484" s="1017" t="s">
        <v>2836</v>
      </c>
      <c r="E484" s="1018"/>
    </row>
    <row r="485" spans="1:5" ht="26.1" customHeight="1" x14ac:dyDescent="0.25">
      <c r="A485" s="1021" t="s">
        <v>2521</v>
      </c>
      <c r="B485" s="819" t="s">
        <v>2263</v>
      </c>
      <c r="C485" s="1015" t="s">
        <v>2264</v>
      </c>
      <c r="D485" s="1016"/>
      <c r="E485" s="819"/>
    </row>
    <row r="486" spans="1:5" ht="26.1" customHeight="1" x14ac:dyDescent="0.25">
      <c r="A486" s="1022"/>
      <c r="B486" s="820" t="s">
        <v>2837</v>
      </c>
      <c r="C486" s="821" t="s">
        <v>2261</v>
      </c>
      <c r="D486" s="1017" t="s">
        <v>2262</v>
      </c>
      <c r="E486" s="1018"/>
    </row>
    <row r="487" spans="1:5" ht="12.9" customHeight="1" x14ac:dyDescent="0.25">
      <c r="A487" s="1009" t="s">
        <v>2541</v>
      </c>
      <c r="B487" s="1010"/>
      <c r="C487" s="1010"/>
      <c r="D487" s="1010"/>
      <c r="E487" s="1011"/>
    </row>
    <row r="488" spans="1:5" ht="12.9" customHeight="1" x14ac:dyDescent="0.25">
      <c r="A488" s="1012">
        <v>42249</v>
      </c>
      <c r="B488" s="819" t="s">
        <v>2323</v>
      </c>
      <c r="C488" s="1015" t="s">
        <v>2284</v>
      </c>
      <c r="D488" s="1016"/>
      <c r="E488" s="819"/>
    </row>
    <row r="489" spans="1:5" ht="39" customHeight="1" x14ac:dyDescent="0.25">
      <c r="A489" s="1014"/>
      <c r="B489" s="820" t="s">
        <v>2838</v>
      </c>
      <c r="C489" s="821" t="s">
        <v>126</v>
      </c>
      <c r="D489" s="1017" t="s">
        <v>2325</v>
      </c>
      <c r="E489" s="1018"/>
    </row>
    <row r="490" spans="1:5" ht="26.1" customHeight="1" x14ac:dyDescent="0.25">
      <c r="A490" s="1012">
        <v>42249</v>
      </c>
      <c r="B490" s="819" t="s">
        <v>2743</v>
      </c>
      <c r="C490" s="1015" t="s">
        <v>2353</v>
      </c>
      <c r="D490" s="1016"/>
      <c r="E490" s="819"/>
    </row>
    <row r="491" spans="1:5" ht="51.9" customHeight="1" x14ac:dyDescent="0.25">
      <c r="A491" s="1013"/>
      <c r="B491" s="820" t="s">
        <v>2839</v>
      </c>
      <c r="C491" s="821" t="s">
        <v>126</v>
      </c>
      <c r="D491" s="1017" t="s">
        <v>2840</v>
      </c>
      <c r="E491" s="1018"/>
    </row>
    <row r="492" spans="1:5" ht="104.1" customHeight="1" x14ac:dyDescent="0.25">
      <c r="A492" s="1014"/>
      <c r="B492" s="820" t="s">
        <v>2841</v>
      </c>
      <c r="C492" s="821" t="s">
        <v>126</v>
      </c>
      <c r="D492" s="1017" t="s">
        <v>2842</v>
      </c>
      <c r="E492" s="1018"/>
    </row>
    <row r="493" spans="1:5" ht="12.9" customHeight="1" x14ac:dyDescent="0.25">
      <c r="A493" s="1012">
        <v>42257</v>
      </c>
      <c r="B493" s="819" t="s">
        <v>2843</v>
      </c>
      <c r="C493" s="1015" t="s">
        <v>2287</v>
      </c>
      <c r="D493" s="1016"/>
      <c r="E493" s="819"/>
    </row>
    <row r="494" spans="1:5" ht="12.9" customHeight="1" x14ac:dyDescent="0.25">
      <c r="A494" s="1014"/>
      <c r="B494" s="820" t="s">
        <v>2844</v>
      </c>
      <c r="C494" s="821" t="s">
        <v>2295</v>
      </c>
      <c r="D494" s="1017" t="s">
        <v>2845</v>
      </c>
      <c r="E494" s="1018"/>
    </row>
    <row r="495" spans="1:5" ht="12.9" customHeight="1" x14ac:dyDescent="0.25">
      <c r="A495" s="1012">
        <v>42261</v>
      </c>
      <c r="B495" s="819" t="s">
        <v>2812</v>
      </c>
      <c r="C495" s="1015" t="s">
        <v>2284</v>
      </c>
      <c r="D495" s="1016"/>
      <c r="E495" s="819"/>
    </row>
    <row r="496" spans="1:5" ht="26.1" customHeight="1" x14ac:dyDescent="0.25">
      <c r="A496" s="1014"/>
      <c r="B496" s="820" t="s">
        <v>2846</v>
      </c>
      <c r="C496" s="821" t="s">
        <v>2261</v>
      </c>
      <c r="D496" s="1017" t="s">
        <v>2262</v>
      </c>
      <c r="E496" s="1018"/>
    </row>
    <row r="497" spans="1:5" ht="12.9" customHeight="1" x14ac:dyDescent="0.25">
      <c r="A497" s="1012">
        <v>42268</v>
      </c>
      <c r="B497" s="819" t="s">
        <v>2283</v>
      </c>
      <c r="C497" s="1015" t="s">
        <v>2284</v>
      </c>
      <c r="D497" s="1016"/>
      <c r="E497" s="819"/>
    </row>
    <row r="498" spans="1:5" ht="51.9" customHeight="1" x14ac:dyDescent="0.25">
      <c r="A498" s="1014"/>
      <c r="B498" s="820" t="s">
        <v>2847</v>
      </c>
      <c r="C498" s="821" t="s">
        <v>126</v>
      </c>
      <c r="D498" s="1017" t="s">
        <v>2269</v>
      </c>
      <c r="E498" s="1018"/>
    </row>
    <row r="499" spans="1:5" x14ac:dyDescent="0.25">
      <c r="A499" s="1012">
        <v>42272</v>
      </c>
      <c r="B499" s="819" t="s">
        <v>2346</v>
      </c>
      <c r="C499" s="1015"/>
      <c r="D499" s="1016"/>
      <c r="E499" s="819"/>
    </row>
    <row r="500" spans="1:5" x14ac:dyDescent="0.25">
      <c r="A500" s="1013"/>
      <c r="B500" s="820" t="s">
        <v>2848</v>
      </c>
      <c r="C500" s="821"/>
      <c r="D500" s="1017"/>
      <c r="E500" s="1018"/>
    </row>
    <row r="501" spans="1:5" ht="26.1" customHeight="1" x14ac:dyDescent="0.25">
      <c r="A501" s="1013"/>
      <c r="B501" s="820" t="s">
        <v>2849</v>
      </c>
      <c r="C501" s="821"/>
      <c r="D501" s="1017" t="s">
        <v>2824</v>
      </c>
      <c r="E501" s="1018"/>
    </row>
    <row r="502" spans="1:5" ht="26.4" x14ac:dyDescent="0.25">
      <c r="A502" s="1013"/>
      <c r="B502" s="820" t="s">
        <v>2850</v>
      </c>
      <c r="C502" s="821"/>
      <c r="D502" s="1017"/>
      <c r="E502" s="1018"/>
    </row>
    <row r="503" spans="1:5" x14ac:dyDescent="0.25">
      <c r="A503" s="1013"/>
      <c r="B503" s="820" t="s">
        <v>2851</v>
      </c>
      <c r="C503" s="821"/>
      <c r="D503" s="1017"/>
      <c r="E503" s="1018"/>
    </row>
    <row r="504" spans="1:5" ht="26.1" customHeight="1" x14ac:dyDescent="0.25">
      <c r="A504" s="1013"/>
      <c r="B504" s="820" t="s">
        <v>2852</v>
      </c>
      <c r="C504" s="821"/>
      <c r="D504" s="1017" t="s">
        <v>2422</v>
      </c>
      <c r="E504" s="1018"/>
    </row>
    <row r="505" spans="1:5" x14ac:dyDescent="0.25">
      <c r="A505" s="1013"/>
      <c r="B505" s="820" t="s">
        <v>2853</v>
      </c>
      <c r="C505" s="821"/>
      <c r="D505" s="1017"/>
      <c r="E505" s="1018"/>
    </row>
    <row r="506" spans="1:5" x14ac:dyDescent="0.25">
      <c r="A506" s="1013"/>
      <c r="B506" s="820" t="s">
        <v>2854</v>
      </c>
      <c r="C506" s="821"/>
      <c r="D506" s="1017"/>
      <c r="E506" s="1018"/>
    </row>
    <row r="507" spans="1:5" x14ac:dyDescent="0.25">
      <c r="A507" s="1013"/>
      <c r="B507" s="820" t="s">
        <v>2855</v>
      </c>
      <c r="C507" s="821"/>
      <c r="D507" s="1017"/>
      <c r="E507" s="1018"/>
    </row>
    <row r="508" spans="1:5" ht="12.9" customHeight="1" x14ac:dyDescent="0.25">
      <c r="A508" s="1014"/>
      <c r="B508" s="820" t="s">
        <v>2856</v>
      </c>
      <c r="C508" s="821"/>
      <c r="D508" s="1017" t="s">
        <v>2438</v>
      </c>
      <c r="E508" s="1018"/>
    </row>
    <row r="509" spans="1:5" ht="26.1" customHeight="1" x14ac:dyDescent="0.25">
      <c r="A509" s="1021" t="s">
        <v>2541</v>
      </c>
      <c r="B509" s="819" t="s">
        <v>2857</v>
      </c>
      <c r="C509" s="1015" t="s">
        <v>2531</v>
      </c>
      <c r="D509" s="1016"/>
      <c r="E509" s="819" t="s">
        <v>2858</v>
      </c>
    </row>
    <row r="510" spans="1:5" ht="39.6" x14ac:dyDescent="0.25">
      <c r="A510" s="1023"/>
      <c r="B510" s="820" t="s">
        <v>2859</v>
      </c>
      <c r="C510" s="821"/>
      <c r="D510" s="1017"/>
      <c r="E510" s="1018"/>
    </row>
    <row r="511" spans="1:5" x14ac:dyDescent="0.25">
      <c r="A511" s="1023"/>
      <c r="B511" s="820" t="s">
        <v>2860</v>
      </c>
      <c r="C511" s="821"/>
      <c r="D511" s="1017"/>
      <c r="E511" s="1018"/>
    </row>
    <row r="512" spans="1:5" x14ac:dyDescent="0.25">
      <c r="A512" s="1023"/>
      <c r="B512" s="820" t="s">
        <v>2861</v>
      </c>
      <c r="C512" s="821"/>
      <c r="D512" s="1017"/>
      <c r="E512" s="1018"/>
    </row>
    <row r="513" spans="1:5" x14ac:dyDescent="0.25">
      <c r="A513" s="1023"/>
      <c r="B513" s="820" t="s">
        <v>2862</v>
      </c>
      <c r="C513" s="821"/>
      <c r="D513" s="1017"/>
      <c r="E513" s="1018"/>
    </row>
    <row r="514" spans="1:5" x14ac:dyDescent="0.25">
      <c r="A514" s="1023"/>
      <c r="B514" s="820" t="s">
        <v>2863</v>
      </c>
      <c r="C514" s="821"/>
      <c r="D514" s="1017"/>
      <c r="E514" s="1018"/>
    </row>
    <row r="515" spans="1:5" x14ac:dyDescent="0.25">
      <c r="A515" s="1023"/>
      <c r="B515" s="820" t="s">
        <v>2864</v>
      </c>
      <c r="C515" s="821"/>
      <c r="D515" s="1017"/>
      <c r="E515" s="1018"/>
    </row>
    <row r="516" spans="1:5" ht="12.9" customHeight="1" x14ac:dyDescent="0.25">
      <c r="A516" s="1022"/>
      <c r="B516" s="820"/>
      <c r="C516" s="821"/>
      <c r="D516" s="1017" t="s">
        <v>2865</v>
      </c>
      <c r="E516" s="1018"/>
    </row>
    <row r="517" spans="1:5" ht="26.1" customHeight="1" x14ac:dyDescent="0.25">
      <c r="A517" s="1021" t="s">
        <v>2541</v>
      </c>
      <c r="B517" s="819" t="s">
        <v>2263</v>
      </c>
      <c r="C517" s="1015" t="s">
        <v>2353</v>
      </c>
      <c r="D517" s="1016"/>
      <c r="E517" s="819"/>
    </row>
    <row r="518" spans="1:5" x14ac:dyDescent="0.25">
      <c r="A518" s="1022"/>
      <c r="B518" s="820" t="s">
        <v>1019</v>
      </c>
      <c r="C518" s="821"/>
      <c r="D518" s="1017"/>
      <c r="E518" s="1018"/>
    </row>
    <row r="519" spans="1:5" ht="26.4" x14ac:dyDescent="0.25">
      <c r="A519" s="1021" t="s">
        <v>2541</v>
      </c>
      <c r="B519" s="819" t="s">
        <v>2866</v>
      </c>
      <c r="C519" s="1015"/>
      <c r="D519" s="1016"/>
      <c r="E519" s="819"/>
    </row>
    <row r="520" spans="1:5" ht="26.1" customHeight="1" x14ac:dyDescent="0.25">
      <c r="A520" s="1022"/>
      <c r="B520" s="820" t="s">
        <v>2867</v>
      </c>
      <c r="C520" s="821" t="s">
        <v>2295</v>
      </c>
      <c r="D520" s="1017" t="s">
        <v>2322</v>
      </c>
      <c r="E520" s="1018"/>
    </row>
    <row r="521" spans="1:5" ht="12.9" customHeight="1" x14ac:dyDescent="0.25">
      <c r="A521" s="1009" t="s">
        <v>2567</v>
      </c>
      <c r="B521" s="1010"/>
      <c r="C521" s="1010"/>
      <c r="D521" s="1010"/>
      <c r="E521" s="1011"/>
    </row>
    <row r="522" spans="1:5" ht="26.1" customHeight="1" x14ac:dyDescent="0.25">
      <c r="A522" s="1012">
        <v>42279</v>
      </c>
      <c r="B522" s="819" t="s">
        <v>2346</v>
      </c>
      <c r="C522" s="1015" t="s">
        <v>2264</v>
      </c>
      <c r="D522" s="1016"/>
      <c r="E522" s="819"/>
    </row>
    <row r="523" spans="1:5" ht="39.6" x14ac:dyDescent="0.25">
      <c r="A523" s="1014"/>
      <c r="B523" s="820" t="s">
        <v>2868</v>
      </c>
      <c r="C523" s="821" t="s">
        <v>2261</v>
      </c>
      <c r="D523" s="1017" t="s">
        <v>2262</v>
      </c>
      <c r="E523" s="1018"/>
    </row>
    <row r="524" spans="1:5" ht="12.9" customHeight="1" x14ac:dyDescent="0.25">
      <c r="A524" s="1012">
        <v>42283</v>
      </c>
      <c r="B524" s="819" t="s">
        <v>2291</v>
      </c>
      <c r="C524" s="1015" t="s">
        <v>2284</v>
      </c>
      <c r="D524" s="1016"/>
      <c r="E524" s="819"/>
    </row>
    <row r="525" spans="1:5" ht="26.1" customHeight="1" x14ac:dyDescent="0.25">
      <c r="A525" s="1014"/>
      <c r="B525" s="820" t="s">
        <v>2869</v>
      </c>
      <c r="C525" s="821" t="s">
        <v>2261</v>
      </c>
      <c r="D525" s="1017" t="s">
        <v>2262</v>
      </c>
      <c r="E525" s="1018"/>
    </row>
    <row r="526" spans="1:5" ht="26.4" x14ac:dyDescent="0.25">
      <c r="A526" s="1012">
        <v>42294</v>
      </c>
      <c r="B526" s="819" t="s">
        <v>2870</v>
      </c>
      <c r="C526" s="1015" t="s">
        <v>2284</v>
      </c>
      <c r="D526" s="1016"/>
      <c r="E526" s="819"/>
    </row>
    <row r="527" spans="1:5" ht="12.9" customHeight="1" x14ac:dyDescent="0.25">
      <c r="A527" s="1014"/>
      <c r="B527" s="820" t="s">
        <v>2871</v>
      </c>
      <c r="C527" s="821"/>
      <c r="D527" s="1017" t="s">
        <v>2569</v>
      </c>
      <c r="E527" s="1018"/>
    </row>
    <row r="528" spans="1:5" ht="26.1" customHeight="1" x14ac:dyDescent="0.25">
      <c r="A528" s="1012">
        <v>42306</v>
      </c>
      <c r="B528" s="819" t="s">
        <v>2872</v>
      </c>
      <c r="C528" s="1015" t="s">
        <v>2873</v>
      </c>
      <c r="D528" s="1016"/>
      <c r="E528" s="819" t="s">
        <v>2874</v>
      </c>
    </row>
    <row r="529" spans="1:5" ht="26.4" x14ac:dyDescent="0.25">
      <c r="A529" s="1013"/>
      <c r="B529" s="820" t="s">
        <v>2875</v>
      </c>
      <c r="C529" s="821" t="s">
        <v>126</v>
      </c>
      <c r="D529" s="1017"/>
      <c r="E529" s="1018"/>
    </row>
    <row r="530" spans="1:5" ht="26.4" x14ac:dyDescent="0.25">
      <c r="A530" s="1013"/>
      <c r="B530" s="820" t="s">
        <v>2876</v>
      </c>
      <c r="C530" s="821" t="s">
        <v>126</v>
      </c>
      <c r="D530" s="1017"/>
      <c r="E530" s="1018"/>
    </row>
    <row r="531" spans="1:5" ht="65.099999999999994" customHeight="1" x14ac:dyDescent="0.25">
      <c r="A531" s="1013"/>
      <c r="B531" s="820" t="s">
        <v>2877</v>
      </c>
      <c r="C531" s="821" t="s">
        <v>126</v>
      </c>
      <c r="D531" s="1017" t="s">
        <v>2878</v>
      </c>
      <c r="E531" s="1018"/>
    </row>
    <row r="532" spans="1:5" ht="51.9" customHeight="1" x14ac:dyDescent="0.25">
      <c r="A532" s="1013"/>
      <c r="B532" s="820" t="s">
        <v>2879</v>
      </c>
      <c r="C532" s="821" t="s">
        <v>126</v>
      </c>
      <c r="D532" s="1017" t="s">
        <v>2880</v>
      </c>
      <c r="E532" s="1018"/>
    </row>
    <row r="533" spans="1:5" ht="12.9" customHeight="1" x14ac:dyDescent="0.25">
      <c r="A533" s="1013"/>
      <c r="B533" s="820" t="s">
        <v>2881</v>
      </c>
      <c r="C533" s="821" t="s">
        <v>126</v>
      </c>
      <c r="D533" s="1017" t="s">
        <v>2882</v>
      </c>
      <c r="E533" s="1018"/>
    </row>
    <row r="534" spans="1:5" ht="12.9" customHeight="1" x14ac:dyDescent="0.25">
      <c r="A534" s="1013"/>
      <c r="B534" s="820" t="s">
        <v>2883</v>
      </c>
      <c r="C534" s="821" t="s">
        <v>126</v>
      </c>
      <c r="D534" s="1017" t="s">
        <v>2302</v>
      </c>
      <c r="E534" s="1018"/>
    </row>
    <row r="535" spans="1:5" x14ac:dyDescent="0.25">
      <c r="A535" s="1014"/>
      <c r="B535" s="820" t="s">
        <v>2884</v>
      </c>
      <c r="C535" s="821" t="s">
        <v>126</v>
      </c>
      <c r="D535" s="1017"/>
      <c r="E535" s="1018"/>
    </row>
    <row r="536" spans="1:5" ht="26.1" customHeight="1" x14ac:dyDescent="0.25">
      <c r="A536" s="1012">
        <v>42307</v>
      </c>
      <c r="B536" s="819" t="s">
        <v>2346</v>
      </c>
      <c r="C536" s="1015" t="s">
        <v>2264</v>
      </c>
      <c r="D536" s="1016"/>
      <c r="E536" s="819"/>
    </row>
    <row r="537" spans="1:5" ht="12.9" customHeight="1" x14ac:dyDescent="0.25">
      <c r="A537" s="1014"/>
      <c r="B537" s="820" t="s">
        <v>2885</v>
      </c>
      <c r="C537" s="821" t="s">
        <v>2295</v>
      </c>
      <c r="D537" s="1017" t="s">
        <v>2296</v>
      </c>
      <c r="E537" s="1018"/>
    </row>
    <row r="538" spans="1:5" ht="12.9" customHeight="1" x14ac:dyDescent="0.25">
      <c r="A538" s="1012">
        <v>42308</v>
      </c>
      <c r="B538" s="819" t="s">
        <v>2886</v>
      </c>
      <c r="C538" s="1015" t="s">
        <v>2320</v>
      </c>
      <c r="D538" s="1016"/>
      <c r="E538" s="819"/>
    </row>
    <row r="539" spans="1:5" ht="26.1" customHeight="1" x14ac:dyDescent="0.25">
      <c r="A539" s="1014"/>
      <c r="B539" s="820" t="s">
        <v>2887</v>
      </c>
      <c r="C539" s="821" t="s">
        <v>126</v>
      </c>
      <c r="D539" s="1017" t="s">
        <v>2300</v>
      </c>
      <c r="E539" s="1018"/>
    </row>
    <row r="540" spans="1:5" ht="26.1" customHeight="1" x14ac:dyDescent="0.25">
      <c r="A540" s="1021" t="s">
        <v>2888</v>
      </c>
      <c r="B540" s="819" t="s">
        <v>2263</v>
      </c>
      <c r="C540" s="1015" t="s">
        <v>2264</v>
      </c>
      <c r="D540" s="1016"/>
      <c r="E540" s="819"/>
    </row>
    <row r="541" spans="1:5" ht="26.1" customHeight="1" x14ac:dyDescent="0.25">
      <c r="A541" s="1023"/>
      <c r="B541" s="820" t="s">
        <v>2889</v>
      </c>
      <c r="C541" s="821" t="s">
        <v>2261</v>
      </c>
      <c r="D541" s="1017" t="s">
        <v>2262</v>
      </c>
      <c r="E541" s="1018"/>
    </row>
    <row r="542" spans="1:5" ht="26.1" customHeight="1" x14ac:dyDescent="0.25">
      <c r="A542" s="1022"/>
      <c r="B542" s="820" t="s">
        <v>2890</v>
      </c>
      <c r="C542" s="821" t="s">
        <v>2261</v>
      </c>
      <c r="D542" s="1017" t="s">
        <v>2262</v>
      </c>
      <c r="E542" s="1018"/>
    </row>
    <row r="543" spans="1:5" x14ac:dyDescent="0.25">
      <c r="A543" s="1021" t="s">
        <v>2567</v>
      </c>
      <c r="B543" s="819" t="s">
        <v>2891</v>
      </c>
      <c r="C543" s="1015"/>
      <c r="D543" s="1016"/>
      <c r="E543" s="819"/>
    </row>
    <row r="544" spans="1:5" x14ac:dyDescent="0.25">
      <c r="A544" s="1022"/>
      <c r="B544" s="820" t="s">
        <v>2892</v>
      </c>
      <c r="C544" s="821"/>
      <c r="D544" s="1017"/>
      <c r="E544" s="1018"/>
    </row>
    <row r="545" spans="1:5" ht="12.9" customHeight="1" x14ac:dyDescent="0.25">
      <c r="A545" s="1021" t="s">
        <v>2567</v>
      </c>
      <c r="B545" s="819" t="s">
        <v>2315</v>
      </c>
      <c r="C545" s="1015" t="s">
        <v>2287</v>
      </c>
      <c r="D545" s="1016"/>
      <c r="E545" s="819"/>
    </row>
    <row r="546" spans="1:5" ht="26.1" customHeight="1" x14ac:dyDescent="0.25">
      <c r="A546" s="1023"/>
      <c r="B546" s="820" t="s">
        <v>2893</v>
      </c>
      <c r="C546" s="821" t="s">
        <v>2261</v>
      </c>
      <c r="D546" s="1017" t="s">
        <v>2262</v>
      </c>
      <c r="E546" s="1018"/>
    </row>
    <row r="547" spans="1:5" ht="26.1" customHeight="1" x14ac:dyDescent="0.25">
      <c r="A547" s="1022"/>
      <c r="B547" s="820" t="s">
        <v>2894</v>
      </c>
      <c r="C547" s="821" t="s">
        <v>2261</v>
      </c>
      <c r="D547" s="1017" t="s">
        <v>2262</v>
      </c>
      <c r="E547" s="1018"/>
    </row>
    <row r="548" spans="1:5" ht="26.1" customHeight="1" x14ac:dyDescent="0.25">
      <c r="A548" s="1021" t="s">
        <v>2888</v>
      </c>
      <c r="B548" s="819" t="s">
        <v>2895</v>
      </c>
      <c r="C548" s="1015" t="s">
        <v>2579</v>
      </c>
      <c r="D548" s="1016"/>
      <c r="E548" s="819"/>
    </row>
    <row r="549" spans="1:5" ht="26.1" customHeight="1" x14ac:dyDescent="0.25">
      <c r="A549" s="1022"/>
      <c r="B549" s="820" t="s">
        <v>2896</v>
      </c>
      <c r="C549" s="821"/>
      <c r="D549" s="1017" t="s">
        <v>2262</v>
      </c>
      <c r="E549" s="1018"/>
    </row>
    <row r="550" spans="1:5" ht="12.9" customHeight="1" x14ac:dyDescent="0.25">
      <c r="A550" s="1021" t="s">
        <v>2888</v>
      </c>
      <c r="B550" s="819" t="s">
        <v>2895</v>
      </c>
      <c r="C550" s="1015"/>
      <c r="D550" s="1016"/>
      <c r="E550" s="819"/>
    </row>
    <row r="551" spans="1:5" x14ac:dyDescent="0.25">
      <c r="A551" s="1022"/>
      <c r="B551" s="820" t="s">
        <v>2897</v>
      </c>
      <c r="C551" s="821"/>
      <c r="D551" s="1017"/>
      <c r="E551" s="1018"/>
    </row>
    <row r="552" spans="1:5" x14ac:dyDescent="0.25">
      <c r="A552" s="1021" t="s">
        <v>2888</v>
      </c>
      <c r="B552" s="819" t="s">
        <v>2542</v>
      </c>
      <c r="C552" s="1015"/>
      <c r="D552" s="1016"/>
      <c r="E552" s="819"/>
    </row>
    <row r="553" spans="1:5" ht="39.6" x14ac:dyDescent="0.25">
      <c r="A553" s="1022"/>
      <c r="B553" s="820" t="s">
        <v>2898</v>
      </c>
      <c r="C553" s="821"/>
      <c r="D553" s="1017"/>
      <c r="E553" s="1018"/>
    </row>
    <row r="554" spans="1:5" ht="12.9" customHeight="1" x14ac:dyDescent="0.25">
      <c r="A554" s="1021" t="s">
        <v>2888</v>
      </c>
      <c r="B554" s="819" t="s">
        <v>2542</v>
      </c>
      <c r="C554" s="1015"/>
      <c r="D554" s="1016"/>
      <c r="E554" s="819"/>
    </row>
    <row r="555" spans="1:5" x14ac:dyDescent="0.25">
      <c r="A555" s="1022"/>
      <c r="B555" s="820" t="s">
        <v>2899</v>
      </c>
      <c r="C555" s="821"/>
      <c r="D555" s="1017"/>
      <c r="E555" s="1018"/>
    </row>
    <row r="556" spans="1:5" ht="12.9" customHeight="1" x14ac:dyDescent="0.25">
      <c r="A556" s="1021" t="s">
        <v>2888</v>
      </c>
      <c r="B556" s="819" t="s">
        <v>2900</v>
      </c>
      <c r="C556" s="1015"/>
      <c r="D556" s="1016"/>
      <c r="E556" s="819" t="s">
        <v>2858</v>
      </c>
    </row>
    <row r="557" spans="1:5" x14ac:dyDescent="0.25">
      <c r="A557" s="1022"/>
      <c r="B557" s="820" t="s">
        <v>2901</v>
      </c>
      <c r="C557" s="821"/>
      <c r="D557" s="1017"/>
      <c r="E557" s="1018"/>
    </row>
    <row r="558" spans="1:5" ht="12.9" customHeight="1" x14ac:dyDescent="0.25">
      <c r="A558" s="1021" t="s">
        <v>2888</v>
      </c>
      <c r="B558" s="819" t="s">
        <v>2315</v>
      </c>
      <c r="C558" s="1015" t="s">
        <v>2287</v>
      </c>
      <c r="D558" s="1016"/>
      <c r="E558" s="819"/>
    </row>
    <row r="559" spans="1:5" ht="26.1" customHeight="1" x14ac:dyDescent="0.25">
      <c r="A559" s="1022"/>
      <c r="B559" s="820" t="s">
        <v>2902</v>
      </c>
      <c r="C559" s="821" t="s">
        <v>2261</v>
      </c>
      <c r="D559" s="1017" t="s">
        <v>2262</v>
      </c>
      <c r="E559" s="1018"/>
    </row>
    <row r="560" spans="1:5" ht="26.1" customHeight="1" x14ac:dyDescent="0.25">
      <c r="A560" s="1021" t="s">
        <v>2888</v>
      </c>
      <c r="B560" s="819" t="s">
        <v>2263</v>
      </c>
      <c r="C560" s="1015" t="s">
        <v>2264</v>
      </c>
      <c r="D560" s="1016"/>
      <c r="E560" s="819"/>
    </row>
    <row r="561" spans="1:5" x14ac:dyDescent="0.25">
      <c r="A561" s="1022"/>
      <c r="B561" s="820" t="s">
        <v>2903</v>
      </c>
      <c r="C561" s="821"/>
      <c r="D561" s="1017"/>
      <c r="E561" s="1018"/>
    </row>
    <row r="562" spans="1:5" ht="26.1" customHeight="1" x14ac:dyDescent="0.25">
      <c r="A562" s="1021" t="s">
        <v>2888</v>
      </c>
      <c r="B562" s="819" t="s">
        <v>2263</v>
      </c>
      <c r="C562" s="1015" t="s">
        <v>2264</v>
      </c>
      <c r="D562" s="1016"/>
      <c r="E562" s="819"/>
    </row>
    <row r="563" spans="1:5" ht="26.1" customHeight="1" x14ac:dyDescent="0.25">
      <c r="A563" s="1022"/>
      <c r="B563" s="820" t="s">
        <v>2904</v>
      </c>
      <c r="C563" s="821" t="s">
        <v>2261</v>
      </c>
      <c r="D563" s="1017" t="s">
        <v>2262</v>
      </c>
      <c r="E563" s="1018"/>
    </row>
    <row r="564" spans="1:5" x14ac:dyDescent="0.25">
      <c r="A564" s="1021" t="s">
        <v>2567</v>
      </c>
      <c r="B564" s="819"/>
      <c r="C564" s="1015"/>
      <c r="D564" s="1016"/>
      <c r="E564" s="819"/>
    </row>
    <row r="565" spans="1:5" x14ac:dyDescent="0.25">
      <c r="A565" s="1022"/>
      <c r="B565" s="820" t="s">
        <v>2905</v>
      </c>
      <c r="C565" s="821"/>
      <c r="D565" s="1017"/>
      <c r="E565" s="1018"/>
    </row>
    <row r="566" spans="1:5" x14ac:dyDescent="0.25">
      <c r="A566" s="1021" t="s">
        <v>2888</v>
      </c>
      <c r="B566" s="819" t="s">
        <v>2463</v>
      </c>
      <c r="C566" s="1015"/>
      <c r="D566" s="1016"/>
      <c r="E566" s="819"/>
    </row>
    <row r="567" spans="1:5" ht="26.4" x14ac:dyDescent="0.25">
      <c r="A567" s="1022"/>
      <c r="B567" s="820" t="s">
        <v>2906</v>
      </c>
      <c r="C567" s="821"/>
      <c r="D567" s="1017"/>
      <c r="E567" s="1018"/>
    </row>
    <row r="568" spans="1:5" ht="12.9" customHeight="1" x14ac:dyDescent="0.25">
      <c r="A568" s="1021" t="s">
        <v>2888</v>
      </c>
      <c r="B568" s="819"/>
      <c r="C568" s="1015"/>
      <c r="D568" s="1016"/>
      <c r="E568" s="819"/>
    </row>
    <row r="569" spans="1:5" ht="12.9" customHeight="1" x14ac:dyDescent="0.25">
      <c r="A569" s="1022"/>
      <c r="B569" s="820" t="s">
        <v>2907</v>
      </c>
      <c r="C569" s="821"/>
      <c r="D569" s="1017" t="s">
        <v>2908</v>
      </c>
      <c r="E569" s="1018"/>
    </row>
    <row r="570" spans="1:5" ht="26.1" customHeight="1" x14ac:dyDescent="0.25">
      <c r="A570" s="1021" t="s">
        <v>2888</v>
      </c>
      <c r="B570" s="819" t="s">
        <v>2337</v>
      </c>
      <c r="C570" s="1015" t="s">
        <v>2259</v>
      </c>
      <c r="D570" s="1016"/>
      <c r="E570" s="819"/>
    </row>
    <row r="571" spans="1:5" x14ac:dyDescent="0.25">
      <c r="A571" s="1022"/>
      <c r="B571" s="820" t="s">
        <v>2909</v>
      </c>
      <c r="C571" s="821"/>
      <c r="D571" s="1017"/>
      <c r="E571" s="1018"/>
    </row>
    <row r="572" spans="1:5" ht="12.9" customHeight="1" x14ac:dyDescent="0.25">
      <c r="A572" s="1021" t="s">
        <v>2888</v>
      </c>
      <c r="B572" s="819" t="s">
        <v>2542</v>
      </c>
      <c r="C572" s="819"/>
      <c r="D572" s="819"/>
      <c r="E572" s="819"/>
    </row>
    <row r="573" spans="1:5" x14ac:dyDescent="0.25">
      <c r="A573" s="1022"/>
      <c r="B573" s="820" t="s">
        <v>2910</v>
      </c>
      <c r="C573" s="821"/>
      <c r="D573" s="820"/>
      <c r="E573" s="820"/>
    </row>
    <row r="574" spans="1:5" ht="12.9" customHeight="1" x14ac:dyDescent="0.25">
      <c r="A574" s="1021" t="s">
        <v>2888</v>
      </c>
      <c r="B574" s="819" t="s">
        <v>2297</v>
      </c>
      <c r="C574" s="1015"/>
      <c r="D574" s="1016"/>
      <c r="E574" s="819"/>
    </row>
    <row r="575" spans="1:5" ht="26.1" customHeight="1" x14ac:dyDescent="0.25">
      <c r="A575" s="1022"/>
      <c r="B575" s="820" t="s">
        <v>2911</v>
      </c>
      <c r="C575" s="821"/>
      <c r="D575" s="1017" t="s">
        <v>2262</v>
      </c>
      <c r="E575" s="1018"/>
    </row>
    <row r="576" spans="1:5" ht="12.9" customHeight="1" x14ac:dyDescent="0.25">
      <c r="A576" s="1021" t="s">
        <v>2888</v>
      </c>
      <c r="B576" s="819" t="s">
        <v>2912</v>
      </c>
      <c r="C576" s="1015" t="s">
        <v>2284</v>
      </c>
      <c r="D576" s="1016"/>
      <c r="E576" s="819"/>
    </row>
    <row r="577" spans="1:5" ht="26.1" customHeight="1" x14ac:dyDescent="0.25">
      <c r="A577" s="1023"/>
      <c r="B577" s="820" t="s">
        <v>2867</v>
      </c>
      <c r="C577" s="821" t="s">
        <v>2295</v>
      </c>
      <c r="D577" s="1017" t="s">
        <v>2322</v>
      </c>
      <c r="E577" s="1018"/>
    </row>
    <row r="578" spans="1:5" ht="26.1" customHeight="1" x14ac:dyDescent="0.25">
      <c r="A578" s="1023"/>
      <c r="B578" s="820" t="s">
        <v>2867</v>
      </c>
      <c r="C578" s="821" t="s">
        <v>2295</v>
      </c>
      <c r="D578" s="1017" t="s">
        <v>2322</v>
      </c>
      <c r="E578" s="1018"/>
    </row>
    <row r="579" spans="1:5" ht="26.1" customHeight="1" x14ac:dyDescent="0.25">
      <c r="A579" s="1022"/>
      <c r="B579" s="820" t="s">
        <v>2867</v>
      </c>
      <c r="C579" s="821" t="s">
        <v>2295</v>
      </c>
      <c r="D579" s="1017" t="s">
        <v>2322</v>
      </c>
      <c r="E579" s="1018"/>
    </row>
    <row r="580" spans="1:5" ht="26.4" x14ac:dyDescent="0.25">
      <c r="A580" s="1021" t="s">
        <v>2888</v>
      </c>
      <c r="B580" s="819" t="s">
        <v>2866</v>
      </c>
      <c r="C580" s="1015"/>
      <c r="D580" s="1016"/>
      <c r="E580" s="819"/>
    </row>
    <row r="581" spans="1:5" ht="26.1" customHeight="1" x14ac:dyDescent="0.25">
      <c r="A581" s="1022"/>
      <c r="B581" s="820" t="s">
        <v>2867</v>
      </c>
      <c r="C581" s="821" t="s">
        <v>2295</v>
      </c>
      <c r="D581" s="1017" t="s">
        <v>2322</v>
      </c>
      <c r="E581" s="1018"/>
    </row>
    <row r="582" spans="1:5" ht="12.9" customHeight="1" x14ac:dyDescent="0.25">
      <c r="A582" s="1009" t="s">
        <v>2603</v>
      </c>
      <c r="B582" s="1010"/>
      <c r="C582" s="1010"/>
      <c r="D582" s="1010"/>
      <c r="E582" s="1011"/>
    </row>
    <row r="583" spans="1:5" ht="12.9" customHeight="1" x14ac:dyDescent="0.25">
      <c r="A583" s="1012">
        <v>42329</v>
      </c>
      <c r="B583" s="819" t="s">
        <v>2283</v>
      </c>
      <c r="C583" s="1015" t="s">
        <v>2284</v>
      </c>
      <c r="D583" s="1016"/>
      <c r="E583" s="819"/>
    </row>
    <row r="584" spans="1:5" ht="51.9" customHeight="1" x14ac:dyDescent="0.25">
      <c r="A584" s="1014"/>
      <c r="B584" s="820" t="s">
        <v>2913</v>
      </c>
      <c r="C584" s="821" t="s">
        <v>126</v>
      </c>
      <c r="D584" s="1017" t="s">
        <v>2269</v>
      </c>
      <c r="E584" s="1018"/>
    </row>
    <row r="585" spans="1:5" x14ac:dyDescent="0.25">
      <c r="A585" s="1012">
        <v>42333</v>
      </c>
      <c r="B585" s="819" t="s">
        <v>2374</v>
      </c>
      <c r="C585" s="1015"/>
      <c r="D585" s="1016"/>
      <c r="E585" s="819"/>
    </row>
    <row r="586" spans="1:5" x14ac:dyDescent="0.25">
      <c r="A586" s="1014"/>
      <c r="B586" s="820" t="s">
        <v>2914</v>
      </c>
      <c r="C586" s="821"/>
      <c r="D586" s="1017"/>
      <c r="E586" s="1018"/>
    </row>
    <row r="587" spans="1:5" ht="12.9" customHeight="1" x14ac:dyDescent="0.25">
      <c r="A587" s="1021" t="s">
        <v>2603</v>
      </c>
      <c r="B587" s="819" t="s">
        <v>2297</v>
      </c>
      <c r="C587" s="1015" t="s">
        <v>2298</v>
      </c>
      <c r="D587" s="1016"/>
      <c r="E587" s="819"/>
    </row>
    <row r="588" spans="1:5" ht="12.9" customHeight="1" x14ac:dyDescent="0.25">
      <c r="A588" s="1022"/>
      <c r="B588" s="820" t="s">
        <v>2915</v>
      </c>
      <c r="C588" s="821"/>
      <c r="D588" s="1017" t="s">
        <v>2916</v>
      </c>
      <c r="E588" s="1018"/>
    </row>
    <row r="589" spans="1:5" ht="12.9" customHeight="1" x14ac:dyDescent="0.25">
      <c r="A589" s="1021" t="s">
        <v>2603</v>
      </c>
      <c r="B589" s="819" t="s">
        <v>2315</v>
      </c>
      <c r="C589" s="1015" t="s">
        <v>2287</v>
      </c>
      <c r="D589" s="1016"/>
      <c r="E589" s="819"/>
    </row>
    <row r="590" spans="1:5" ht="26.1" customHeight="1" x14ac:dyDescent="0.25">
      <c r="A590" s="1022"/>
      <c r="B590" s="820" t="s">
        <v>2917</v>
      </c>
      <c r="C590" s="821" t="s">
        <v>2261</v>
      </c>
      <c r="D590" s="1017" t="s">
        <v>2262</v>
      </c>
      <c r="E590" s="1018"/>
    </row>
    <row r="591" spans="1:5" ht="12.9" customHeight="1" x14ac:dyDescent="0.25">
      <c r="A591" s="1021" t="s">
        <v>2603</v>
      </c>
      <c r="B591" s="819" t="s">
        <v>2370</v>
      </c>
      <c r="C591" s="1015" t="s">
        <v>2287</v>
      </c>
      <c r="D591" s="1016"/>
      <c r="E591" s="819"/>
    </row>
    <row r="592" spans="1:5" ht="39" customHeight="1" x14ac:dyDescent="0.25">
      <c r="A592" s="1022"/>
      <c r="B592" s="820" t="s">
        <v>2918</v>
      </c>
      <c r="C592" s="821" t="s">
        <v>2714</v>
      </c>
      <c r="D592" s="1017" t="s">
        <v>2919</v>
      </c>
      <c r="E592" s="1018"/>
    </row>
    <row r="593" spans="1:5" ht="26.4" x14ac:dyDescent="0.25">
      <c r="A593" s="1021" t="s">
        <v>2603</v>
      </c>
      <c r="B593" s="819" t="s">
        <v>2870</v>
      </c>
      <c r="C593" s="1015"/>
      <c r="D593" s="1016"/>
      <c r="E593" s="819"/>
    </row>
    <row r="594" spans="1:5" x14ac:dyDescent="0.25">
      <c r="A594" s="1022"/>
      <c r="B594" s="820" t="s">
        <v>2920</v>
      </c>
      <c r="C594" s="821"/>
      <c r="D594" s="1017"/>
      <c r="E594" s="1018"/>
    </row>
    <row r="595" spans="1:5" ht="26.4" x14ac:dyDescent="0.25">
      <c r="A595" s="1021" t="s">
        <v>2603</v>
      </c>
      <c r="B595" s="819" t="s">
        <v>2866</v>
      </c>
      <c r="C595" s="1015"/>
      <c r="D595" s="1016"/>
      <c r="E595" s="819"/>
    </row>
    <row r="596" spans="1:5" x14ac:dyDescent="0.25">
      <c r="A596" s="1022"/>
      <c r="B596" s="820" t="s">
        <v>2921</v>
      </c>
      <c r="C596" s="821"/>
      <c r="D596" s="1017"/>
      <c r="E596" s="1018"/>
    </row>
    <row r="597" spans="1:5" ht="12.9" customHeight="1" x14ac:dyDescent="0.25">
      <c r="A597" s="1009" t="s">
        <v>2621</v>
      </c>
      <c r="B597" s="1010"/>
      <c r="C597" s="1010"/>
      <c r="D597" s="1010"/>
      <c r="E597" s="1011"/>
    </row>
    <row r="598" spans="1:5" ht="26.1" customHeight="1" x14ac:dyDescent="0.25">
      <c r="A598" s="1012">
        <v>42341</v>
      </c>
      <c r="B598" s="819" t="s">
        <v>2279</v>
      </c>
      <c r="C598" s="1015" t="s">
        <v>2267</v>
      </c>
      <c r="D598" s="1016"/>
      <c r="E598" s="819"/>
    </row>
    <row r="599" spans="1:5" ht="51.9" customHeight="1" x14ac:dyDescent="0.25">
      <c r="A599" s="1013"/>
      <c r="B599" s="820" t="s">
        <v>2922</v>
      </c>
      <c r="C599" s="821" t="s">
        <v>126</v>
      </c>
      <c r="D599" s="1017" t="s">
        <v>2269</v>
      </c>
      <c r="E599" s="1018"/>
    </row>
    <row r="600" spans="1:5" x14ac:dyDescent="0.25">
      <c r="A600" s="1014"/>
      <c r="B600" s="820" t="s">
        <v>2923</v>
      </c>
      <c r="C600" s="821" t="s">
        <v>126</v>
      </c>
      <c r="D600" s="1017"/>
      <c r="E600" s="1018"/>
    </row>
    <row r="601" spans="1:5" ht="26.1" customHeight="1" x14ac:dyDescent="0.25">
      <c r="A601" s="1012">
        <v>42347</v>
      </c>
      <c r="B601" s="819" t="s">
        <v>2743</v>
      </c>
      <c r="C601" s="1015" t="s">
        <v>2353</v>
      </c>
      <c r="D601" s="1016"/>
      <c r="E601" s="819"/>
    </row>
    <row r="602" spans="1:5" ht="51.9" customHeight="1" x14ac:dyDescent="0.25">
      <c r="A602" s="1013"/>
      <c r="B602" s="820" t="s">
        <v>2924</v>
      </c>
      <c r="C602" s="821" t="s">
        <v>126</v>
      </c>
      <c r="D602" s="1017" t="s">
        <v>2925</v>
      </c>
      <c r="E602" s="1018"/>
    </row>
    <row r="603" spans="1:5" x14ac:dyDescent="0.25">
      <c r="A603" s="1014"/>
      <c r="B603" s="820" t="s">
        <v>2926</v>
      </c>
      <c r="C603" s="821" t="s">
        <v>126</v>
      </c>
      <c r="D603" s="820"/>
      <c r="E603" s="820"/>
    </row>
    <row r="604" spans="1:5" ht="12.9" customHeight="1" x14ac:dyDescent="0.25">
      <c r="A604" s="1012">
        <v>42353</v>
      </c>
      <c r="B604" s="819" t="s">
        <v>2323</v>
      </c>
      <c r="C604" s="1015" t="s">
        <v>2284</v>
      </c>
      <c r="D604" s="1016"/>
      <c r="E604" s="819"/>
    </row>
    <row r="605" spans="1:5" ht="39" customHeight="1" x14ac:dyDescent="0.25">
      <c r="A605" s="1014"/>
      <c r="B605" s="820" t="s">
        <v>2927</v>
      </c>
      <c r="C605" s="821" t="s">
        <v>126</v>
      </c>
      <c r="D605" s="1017" t="s">
        <v>2325</v>
      </c>
      <c r="E605" s="1018"/>
    </row>
    <row r="606" spans="1:5" x14ac:dyDescent="0.25">
      <c r="A606" s="1012">
        <v>42363</v>
      </c>
      <c r="B606" s="819" t="s">
        <v>2928</v>
      </c>
      <c r="C606" s="1015"/>
      <c r="D606" s="1016"/>
      <c r="E606" s="819"/>
    </row>
    <row r="607" spans="1:5" ht="26.4" x14ac:dyDescent="0.25">
      <c r="A607" s="1014"/>
      <c r="B607" s="820" t="s">
        <v>2929</v>
      </c>
      <c r="C607" s="821" t="s">
        <v>126</v>
      </c>
      <c r="D607" s="1017" t="s">
        <v>2930</v>
      </c>
      <c r="E607" s="1018"/>
    </row>
    <row r="608" spans="1:5" ht="26.1" customHeight="1" x14ac:dyDescent="0.25">
      <c r="A608" s="1012">
        <v>42368</v>
      </c>
      <c r="B608" s="819" t="s">
        <v>2895</v>
      </c>
      <c r="C608" s="1015" t="s">
        <v>2579</v>
      </c>
      <c r="D608" s="1016"/>
      <c r="E608" s="819"/>
    </row>
    <row r="609" spans="1:5" ht="39.6" x14ac:dyDescent="0.25">
      <c r="A609" s="1014"/>
      <c r="B609" s="820" t="s">
        <v>2931</v>
      </c>
      <c r="C609" s="821"/>
      <c r="D609" s="1017" t="s">
        <v>2262</v>
      </c>
      <c r="E609" s="1018"/>
    </row>
    <row r="610" spans="1:5" ht="26.1" customHeight="1" x14ac:dyDescent="0.25">
      <c r="A610" s="1012">
        <v>42368</v>
      </c>
      <c r="B610" s="819" t="s">
        <v>2895</v>
      </c>
      <c r="C610" s="1015" t="s">
        <v>2579</v>
      </c>
      <c r="D610" s="1016"/>
      <c r="E610" s="819"/>
    </row>
    <row r="611" spans="1:5" x14ac:dyDescent="0.25">
      <c r="A611" s="1014"/>
      <c r="B611" s="820" t="s">
        <v>2932</v>
      </c>
      <c r="C611" s="821"/>
      <c r="D611" s="1017"/>
      <c r="E611" s="1018"/>
    </row>
    <row r="612" spans="1:5" x14ac:dyDescent="0.25">
      <c r="A612" s="1021" t="s">
        <v>2621</v>
      </c>
      <c r="B612" s="819" t="s">
        <v>2933</v>
      </c>
      <c r="C612" s="1015"/>
      <c r="D612" s="1016"/>
      <c r="E612" s="819"/>
    </row>
    <row r="613" spans="1:5" x14ac:dyDescent="0.25">
      <c r="A613" s="1022"/>
      <c r="B613" s="820" t="s">
        <v>2934</v>
      </c>
      <c r="C613" s="821"/>
      <c r="D613" s="1017"/>
      <c r="E613" s="1018"/>
    </row>
    <row r="614" spans="1:5" ht="12.9" customHeight="1" x14ac:dyDescent="0.25">
      <c r="A614" s="1021" t="s">
        <v>2621</v>
      </c>
      <c r="B614" s="819" t="s">
        <v>2315</v>
      </c>
      <c r="C614" s="1015" t="s">
        <v>2287</v>
      </c>
      <c r="D614" s="1016"/>
      <c r="E614" s="819"/>
    </row>
    <row r="615" spans="1:5" ht="26.1" customHeight="1" x14ac:dyDescent="0.25">
      <c r="A615" s="1022"/>
      <c r="B615" s="820" t="s">
        <v>2935</v>
      </c>
      <c r="C615" s="821" t="s">
        <v>2261</v>
      </c>
      <c r="D615" s="1017" t="s">
        <v>2262</v>
      </c>
      <c r="E615" s="1018"/>
    </row>
    <row r="616" spans="1:5" ht="12.9" customHeight="1" x14ac:dyDescent="0.25">
      <c r="A616" s="1021" t="s">
        <v>2621</v>
      </c>
      <c r="B616" s="819" t="s">
        <v>2900</v>
      </c>
      <c r="C616" s="1015" t="s">
        <v>2936</v>
      </c>
      <c r="D616" s="1016"/>
      <c r="E616" s="819" t="s">
        <v>2874</v>
      </c>
    </row>
    <row r="617" spans="1:5" x14ac:dyDescent="0.25">
      <c r="A617" s="1022"/>
      <c r="B617" s="820" t="s">
        <v>2937</v>
      </c>
      <c r="C617" s="821"/>
      <c r="D617" s="1017"/>
      <c r="E617" s="1018"/>
    </row>
    <row r="618" spans="1:5" ht="26.1" customHeight="1" x14ac:dyDescent="0.25">
      <c r="A618" s="1021" t="s">
        <v>2621</v>
      </c>
      <c r="B618" s="819" t="s">
        <v>2938</v>
      </c>
      <c r="C618" s="1015" t="s">
        <v>2579</v>
      </c>
      <c r="D618" s="1016"/>
      <c r="E618" s="819"/>
    </row>
    <row r="619" spans="1:5" ht="12.9" customHeight="1" x14ac:dyDescent="0.25">
      <c r="A619" s="1022"/>
      <c r="B619" s="820" t="s">
        <v>2939</v>
      </c>
      <c r="C619" s="821"/>
      <c r="D619" s="1017" t="s">
        <v>2569</v>
      </c>
      <c r="E619" s="1018"/>
    </row>
    <row r="620" spans="1:5" x14ac:dyDescent="0.25">
      <c r="A620" s="1021" t="s">
        <v>2621</v>
      </c>
      <c r="B620" s="819" t="s">
        <v>2263</v>
      </c>
      <c r="C620" s="1015"/>
      <c r="D620" s="1016"/>
      <c r="E620" s="819"/>
    </row>
    <row r="621" spans="1:5" x14ac:dyDescent="0.25">
      <c r="A621" s="1023"/>
      <c r="B621" s="820" t="s">
        <v>2940</v>
      </c>
      <c r="C621" s="821"/>
      <c r="D621" s="1017"/>
      <c r="E621" s="1018"/>
    </row>
    <row r="622" spans="1:5" x14ac:dyDescent="0.25">
      <c r="A622" s="1023"/>
      <c r="B622" s="820" t="s">
        <v>2941</v>
      </c>
      <c r="C622" s="821"/>
      <c r="D622" s="1017"/>
      <c r="E622" s="1018"/>
    </row>
    <row r="623" spans="1:5" x14ac:dyDescent="0.25">
      <c r="A623" s="1023"/>
      <c r="B623" s="820" t="s">
        <v>2942</v>
      </c>
      <c r="C623" s="821"/>
      <c r="D623" s="1017"/>
      <c r="E623" s="1018"/>
    </row>
    <row r="624" spans="1:5" x14ac:dyDescent="0.25">
      <c r="A624" s="1023"/>
      <c r="B624" s="820" t="s">
        <v>2943</v>
      </c>
      <c r="C624" s="821"/>
      <c r="D624" s="1017"/>
      <c r="E624" s="1018"/>
    </row>
    <row r="625" spans="1:5" ht="65.099999999999994" customHeight="1" x14ac:dyDescent="0.25">
      <c r="A625" s="1023"/>
      <c r="B625" s="820" t="s">
        <v>2944</v>
      </c>
      <c r="C625" s="821" t="s">
        <v>126</v>
      </c>
      <c r="D625" s="1017" t="s">
        <v>2945</v>
      </c>
      <c r="E625" s="1018"/>
    </row>
    <row r="626" spans="1:5" ht="51.9" customHeight="1" x14ac:dyDescent="0.25">
      <c r="A626" s="1023"/>
      <c r="B626" s="820" t="s">
        <v>2946</v>
      </c>
      <c r="C626" s="821" t="s">
        <v>126</v>
      </c>
      <c r="D626" s="1017" t="s">
        <v>2947</v>
      </c>
      <c r="E626" s="1018"/>
    </row>
    <row r="627" spans="1:5" x14ac:dyDescent="0.25">
      <c r="A627" s="1023"/>
      <c r="B627" s="820" t="s">
        <v>2948</v>
      </c>
      <c r="C627" s="821"/>
      <c r="D627" s="1017"/>
      <c r="E627" s="1018"/>
    </row>
    <row r="628" spans="1:5" x14ac:dyDescent="0.25">
      <c r="A628" s="1023"/>
      <c r="B628" s="820" t="s">
        <v>2949</v>
      </c>
      <c r="C628" s="821"/>
      <c r="D628" s="1017"/>
      <c r="E628" s="1018"/>
    </row>
    <row r="629" spans="1:5" x14ac:dyDescent="0.25">
      <c r="A629" s="1022"/>
      <c r="B629" s="820" t="s">
        <v>2950</v>
      </c>
      <c r="C629" s="821"/>
      <c r="D629" s="1017"/>
      <c r="E629" s="1018"/>
    </row>
    <row r="630" spans="1:5" ht="12.9" customHeight="1" x14ac:dyDescent="0.25">
      <c r="A630" s="1021" t="s">
        <v>2621</v>
      </c>
      <c r="B630" s="819" t="s">
        <v>2843</v>
      </c>
      <c r="C630" s="1015" t="s">
        <v>2287</v>
      </c>
      <c r="D630" s="1016"/>
      <c r="E630" s="819"/>
    </row>
    <row r="631" spans="1:5" ht="12.9" customHeight="1" x14ac:dyDescent="0.25">
      <c r="A631" s="1022"/>
      <c r="B631" s="820" t="s">
        <v>2951</v>
      </c>
      <c r="C631" s="821" t="s">
        <v>2295</v>
      </c>
      <c r="D631" s="1017" t="s">
        <v>2845</v>
      </c>
      <c r="E631" s="1018"/>
    </row>
    <row r="632" spans="1:5" ht="26.1" customHeight="1" x14ac:dyDescent="0.25">
      <c r="A632" s="1021" t="s">
        <v>2621</v>
      </c>
      <c r="B632" s="819" t="s">
        <v>2337</v>
      </c>
      <c r="C632" s="1015" t="s">
        <v>2259</v>
      </c>
      <c r="D632" s="1016"/>
      <c r="E632" s="819"/>
    </row>
    <row r="633" spans="1:5" x14ac:dyDescent="0.25">
      <c r="A633" s="1022"/>
      <c r="B633" s="820" t="s">
        <v>2952</v>
      </c>
      <c r="C633" s="821"/>
      <c r="D633" s="1017"/>
      <c r="E633" s="1018"/>
    </row>
    <row r="634" spans="1:5" ht="12.9" customHeight="1" x14ac:dyDescent="0.25">
      <c r="A634" s="1021" t="s">
        <v>2621</v>
      </c>
      <c r="B634" s="819" t="s">
        <v>2933</v>
      </c>
      <c r="C634" s="1015" t="s">
        <v>2284</v>
      </c>
      <c r="D634" s="1016"/>
      <c r="E634" s="819"/>
    </row>
    <row r="635" spans="1:5" ht="26.1" customHeight="1" x14ac:dyDescent="0.25">
      <c r="A635" s="1023"/>
      <c r="B635" s="820" t="s">
        <v>2953</v>
      </c>
      <c r="C635" s="821" t="s">
        <v>2329</v>
      </c>
      <c r="D635" s="1017" t="s">
        <v>2470</v>
      </c>
      <c r="E635" s="1018"/>
    </row>
    <row r="636" spans="1:5" ht="39" customHeight="1" x14ac:dyDescent="0.25">
      <c r="A636" s="1023"/>
      <c r="B636" s="820" t="s">
        <v>2954</v>
      </c>
      <c r="C636" s="821" t="s">
        <v>2329</v>
      </c>
      <c r="D636" s="1017" t="s">
        <v>2472</v>
      </c>
      <c r="E636" s="1018"/>
    </row>
    <row r="637" spans="1:5" ht="26.1" customHeight="1" x14ac:dyDescent="0.25">
      <c r="A637" s="1023"/>
      <c r="B637" s="820" t="s">
        <v>2158</v>
      </c>
      <c r="C637" s="821" t="s">
        <v>2329</v>
      </c>
      <c r="D637" s="1017" t="s">
        <v>2955</v>
      </c>
      <c r="E637" s="1018"/>
    </row>
    <row r="638" spans="1:5" x14ac:dyDescent="0.25">
      <c r="A638" s="1023"/>
      <c r="B638" s="820" t="s">
        <v>2956</v>
      </c>
      <c r="C638" s="821" t="s">
        <v>2329</v>
      </c>
      <c r="D638" s="1017"/>
      <c r="E638" s="1018"/>
    </row>
    <row r="639" spans="1:5" x14ac:dyDescent="0.25">
      <c r="A639" s="1023"/>
      <c r="B639" s="820" t="s">
        <v>2957</v>
      </c>
      <c r="C639" s="821" t="s">
        <v>2329</v>
      </c>
      <c r="D639" s="1017"/>
      <c r="E639" s="1018"/>
    </row>
    <row r="640" spans="1:5" x14ac:dyDescent="0.25">
      <c r="A640" s="1023"/>
      <c r="B640" s="820" t="s">
        <v>2958</v>
      </c>
      <c r="C640" s="821" t="s">
        <v>2329</v>
      </c>
      <c r="D640" s="1017"/>
      <c r="E640" s="1018"/>
    </row>
    <row r="641" spans="1:5" x14ac:dyDescent="0.25">
      <c r="A641" s="1022"/>
      <c r="B641" s="820" t="s">
        <v>2959</v>
      </c>
      <c r="C641" s="821" t="s">
        <v>2329</v>
      </c>
      <c r="D641" s="1017"/>
      <c r="E641" s="1018"/>
    </row>
    <row r="642" spans="1:5" x14ac:dyDescent="0.25">
      <c r="A642" s="1021" t="s">
        <v>2621</v>
      </c>
      <c r="B642" s="819" t="s">
        <v>2669</v>
      </c>
      <c r="C642" s="819"/>
      <c r="D642" s="819"/>
      <c r="E642" s="819"/>
    </row>
    <row r="643" spans="1:5" x14ac:dyDescent="0.25">
      <c r="A643" s="1022"/>
      <c r="B643" s="820" t="s">
        <v>2960</v>
      </c>
      <c r="C643" s="821"/>
      <c r="D643" s="820"/>
      <c r="E643" s="820"/>
    </row>
    <row r="644" spans="1:5" x14ac:dyDescent="0.25">
      <c r="A644" s="1021" t="s">
        <v>2621</v>
      </c>
      <c r="B644" s="819" t="s">
        <v>2961</v>
      </c>
      <c r="C644" s="1015"/>
      <c r="D644" s="1016"/>
      <c r="E644" s="819"/>
    </row>
    <row r="645" spans="1:5" x14ac:dyDescent="0.25">
      <c r="A645" s="1022"/>
      <c r="B645" s="820" t="s">
        <v>2962</v>
      </c>
      <c r="C645" s="821"/>
      <c r="D645" s="1017"/>
      <c r="E645" s="1018"/>
    </row>
    <row r="646" spans="1:5" ht="12.9" customHeight="1" x14ac:dyDescent="0.25">
      <c r="A646" s="1009" t="s">
        <v>2963</v>
      </c>
      <c r="B646" s="1010"/>
      <c r="C646" s="1010"/>
      <c r="D646" s="1010"/>
      <c r="E646" s="1011"/>
    </row>
    <row r="647" spans="1:5" x14ac:dyDescent="0.25">
      <c r="A647" s="1021" t="s">
        <v>2964</v>
      </c>
      <c r="B647" s="819" t="s">
        <v>2965</v>
      </c>
      <c r="C647" s="1015"/>
      <c r="D647" s="1016"/>
      <c r="E647" s="819" t="s">
        <v>2858</v>
      </c>
    </row>
    <row r="648" spans="1:5" x14ac:dyDescent="0.25">
      <c r="A648" s="1022"/>
      <c r="B648" s="820"/>
      <c r="C648" s="821"/>
      <c r="D648" s="1017"/>
      <c r="E648" s="1018"/>
    </row>
    <row r="649" spans="1:5" x14ac:dyDescent="0.25">
      <c r="A649" s="1021" t="s">
        <v>2964</v>
      </c>
      <c r="B649" s="819" t="s">
        <v>2966</v>
      </c>
      <c r="C649" s="1015"/>
      <c r="D649" s="1016"/>
      <c r="E649" s="819" t="s">
        <v>2858</v>
      </c>
    </row>
    <row r="650" spans="1:5" x14ac:dyDescent="0.25">
      <c r="A650" s="1022"/>
      <c r="B650" s="820"/>
      <c r="C650" s="821"/>
      <c r="D650" s="1017"/>
      <c r="E650" s="1018"/>
    </row>
    <row r="651" spans="1:5" x14ac:dyDescent="0.25">
      <c r="A651" s="1021" t="s">
        <v>2964</v>
      </c>
      <c r="B651" s="819" t="s">
        <v>2337</v>
      </c>
      <c r="C651" s="1015"/>
      <c r="D651" s="1016"/>
      <c r="E651" s="819"/>
    </row>
    <row r="652" spans="1:5" x14ac:dyDescent="0.25">
      <c r="A652" s="1022"/>
      <c r="B652" s="820" t="s">
        <v>2967</v>
      </c>
      <c r="C652" s="821"/>
      <c r="D652" s="1017"/>
      <c r="E652" s="1018"/>
    </row>
    <row r="653" spans="1:5" ht="26.1" customHeight="1" x14ac:dyDescent="0.25">
      <c r="A653" s="1021" t="s">
        <v>2964</v>
      </c>
      <c r="B653" s="819" t="s">
        <v>2968</v>
      </c>
      <c r="C653" s="1015" t="s">
        <v>2969</v>
      </c>
      <c r="D653" s="1016"/>
      <c r="E653" s="819"/>
    </row>
    <row r="654" spans="1:5" x14ac:dyDescent="0.25">
      <c r="A654" s="1022"/>
      <c r="B654" s="820" t="s">
        <v>2970</v>
      </c>
      <c r="C654" s="821" t="s">
        <v>126</v>
      </c>
      <c r="D654" s="1017"/>
      <c r="E654" s="1018"/>
    </row>
    <row r="655" spans="1:5" ht="26.1" customHeight="1" x14ac:dyDescent="0.25">
      <c r="A655" s="1021" t="s">
        <v>2964</v>
      </c>
      <c r="B655" s="819" t="s">
        <v>2735</v>
      </c>
      <c r="C655" s="1015" t="s">
        <v>2259</v>
      </c>
      <c r="D655" s="1016"/>
      <c r="E655" s="819"/>
    </row>
    <row r="656" spans="1:5" ht="26.1" customHeight="1" x14ac:dyDescent="0.25">
      <c r="A656" s="1023"/>
      <c r="B656" s="820" t="s">
        <v>2971</v>
      </c>
      <c r="C656" s="821"/>
      <c r="D656" s="1017" t="s">
        <v>2972</v>
      </c>
      <c r="E656" s="1018"/>
    </row>
    <row r="657" spans="1:5" ht="26.1" customHeight="1" x14ac:dyDescent="0.25">
      <c r="A657" s="1023"/>
      <c r="B657" s="820" t="s">
        <v>2973</v>
      </c>
      <c r="C657" s="821" t="s">
        <v>126</v>
      </c>
      <c r="D657" s="1017" t="s">
        <v>2974</v>
      </c>
      <c r="E657" s="1018"/>
    </row>
    <row r="658" spans="1:5" ht="26.1" customHeight="1" x14ac:dyDescent="0.25">
      <c r="A658" s="1022"/>
      <c r="B658" s="820" t="s">
        <v>2975</v>
      </c>
      <c r="C658" s="821" t="s">
        <v>126</v>
      </c>
      <c r="D658" s="1017" t="s">
        <v>2974</v>
      </c>
      <c r="E658" s="1018"/>
    </row>
    <row r="659" spans="1:5" ht="26.4" x14ac:dyDescent="0.25">
      <c r="A659" s="1021" t="s">
        <v>2964</v>
      </c>
      <c r="B659" s="819" t="s">
        <v>2976</v>
      </c>
      <c r="C659" s="1015"/>
      <c r="D659" s="1016"/>
      <c r="E659" s="819"/>
    </row>
    <row r="660" spans="1:5" ht="26.4" x14ac:dyDescent="0.25">
      <c r="A660" s="1022"/>
      <c r="B660" s="820" t="s">
        <v>2977</v>
      </c>
      <c r="C660" s="821"/>
      <c r="D660" s="1017"/>
      <c r="E660" s="1018"/>
    </row>
    <row r="661" spans="1:5" x14ac:dyDescent="0.25">
      <c r="A661" s="1021" t="s">
        <v>2964</v>
      </c>
      <c r="B661" s="819" t="s">
        <v>2857</v>
      </c>
      <c r="C661" s="1015"/>
      <c r="D661" s="1016"/>
      <c r="E661" s="819"/>
    </row>
    <row r="662" spans="1:5" x14ac:dyDescent="0.25">
      <c r="A662" s="1022"/>
      <c r="B662" s="820" t="s">
        <v>2978</v>
      </c>
      <c r="C662" s="821"/>
      <c r="D662" s="1017"/>
      <c r="E662" s="1018"/>
    </row>
    <row r="663" spans="1:5" x14ac:dyDescent="0.25">
      <c r="A663" s="1021" t="s">
        <v>2964</v>
      </c>
      <c r="B663" s="819" t="s">
        <v>2895</v>
      </c>
      <c r="C663" s="1015"/>
      <c r="D663" s="1016"/>
      <c r="E663" s="819"/>
    </row>
    <row r="664" spans="1:5" ht="26.1" customHeight="1" x14ac:dyDescent="0.25">
      <c r="A664" s="1022"/>
      <c r="B664" s="820" t="s">
        <v>2979</v>
      </c>
      <c r="C664" s="821"/>
      <c r="D664" s="1017" t="s">
        <v>2262</v>
      </c>
      <c r="E664" s="1018"/>
    </row>
    <row r="665" spans="1:5" ht="26.1" customHeight="1" x14ac:dyDescent="0.25">
      <c r="A665" s="1021" t="s">
        <v>2964</v>
      </c>
      <c r="B665" s="819" t="s">
        <v>2895</v>
      </c>
      <c r="C665" s="1015" t="s">
        <v>2579</v>
      </c>
      <c r="D665" s="1016"/>
      <c r="E665" s="819"/>
    </row>
    <row r="666" spans="1:5" ht="26.1" customHeight="1" x14ac:dyDescent="0.25">
      <c r="A666" s="1022"/>
      <c r="B666" s="820" t="s">
        <v>2980</v>
      </c>
      <c r="C666" s="821"/>
      <c r="D666" s="1017" t="s">
        <v>2262</v>
      </c>
      <c r="E666" s="1018"/>
    </row>
    <row r="667" spans="1:5" ht="26.1" customHeight="1" x14ac:dyDescent="0.25">
      <c r="A667" s="1021" t="s">
        <v>2964</v>
      </c>
      <c r="B667" s="819" t="s">
        <v>2676</v>
      </c>
      <c r="C667" s="1015" t="s">
        <v>2579</v>
      </c>
      <c r="D667" s="1016"/>
      <c r="E667" s="819"/>
    </row>
    <row r="668" spans="1:5" ht="12.9" customHeight="1" x14ac:dyDescent="0.25">
      <c r="A668" s="1022"/>
      <c r="B668" s="820" t="s">
        <v>2981</v>
      </c>
      <c r="C668" s="821"/>
      <c r="D668" s="1017" t="s">
        <v>2569</v>
      </c>
      <c r="E668" s="1018"/>
    </row>
    <row r="669" spans="1:5" x14ac:dyDescent="0.25">
      <c r="A669" s="1021" t="s">
        <v>2964</v>
      </c>
      <c r="B669" s="819" t="s">
        <v>2530</v>
      </c>
      <c r="C669" s="1015"/>
      <c r="D669" s="1016"/>
      <c r="E669" s="819"/>
    </row>
    <row r="670" spans="1:5" ht="26.4" x14ac:dyDescent="0.25">
      <c r="A670" s="1022"/>
      <c r="B670" s="820" t="s">
        <v>2982</v>
      </c>
      <c r="C670" s="821"/>
      <c r="D670" s="1017"/>
      <c r="E670" s="1018"/>
    </row>
    <row r="671" spans="1:5" x14ac:dyDescent="0.25">
      <c r="A671" s="1021" t="s">
        <v>2964</v>
      </c>
      <c r="B671" s="819" t="s">
        <v>2542</v>
      </c>
      <c r="C671" s="1015"/>
      <c r="D671" s="1016"/>
      <c r="E671" s="819"/>
    </row>
    <row r="672" spans="1:5" x14ac:dyDescent="0.25">
      <c r="A672" s="1022"/>
      <c r="B672" s="820" t="s">
        <v>2983</v>
      </c>
      <c r="C672" s="821"/>
      <c r="D672" s="1017"/>
      <c r="E672" s="1018"/>
    </row>
    <row r="673" spans="1:5" ht="12.9" customHeight="1" x14ac:dyDescent="0.25">
      <c r="A673" s="1021" t="s">
        <v>2964</v>
      </c>
      <c r="B673" s="819" t="s">
        <v>2463</v>
      </c>
      <c r="C673" s="1015" t="s">
        <v>2320</v>
      </c>
      <c r="D673" s="1016"/>
      <c r="E673" s="819"/>
    </row>
    <row r="674" spans="1:5" ht="26.1" customHeight="1" x14ac:dyDescent="0.25">
      <c r="A674" s="1023"/>
      <c r="B674" s="820" t="s">
        <v>2740</v>
      </c>
      <c r="C674" s="821" t="s">
        <v>126</v>
      </c>
      <c r="D674" s="1017" t="s">
        <v>2465</v>
      </c>
      <c r="E674" s="1018"/>
    </row>
    <row r="675" spans="1:5" ht="26.1" customHeight="1" x14ac:dyDescent="0.25">
      <c r="A675" s="1023"/>
      <c r="B675" s="820" t="s">
        <v>2740</v>
      </c>
      <c r="C675" s="821" t="s">
        <v>126</v>
      </c>
      <c r="D675" s="1017" t="s">
        <v>2465</v>
      </c>
      <c r="E675" s="1018"/>
    </row>
    <row r="676" spans="1:5" ht="26.1" customHeight="1" x14ac:dyDescent="0.25">
      <c r="A676" s="1023"/>
      <c r="B676" s="820" t="s">
        <v>2740</v>
      </c>
      <c r="C676" s="821" t="s">
        <v>126</v>
      </c>
      <c r="D676" s="1017" t="s">
        <v>2465</v>
      </c>
      <c r="E676" s="1018"/>
    </row>
    <row r="677" spans="1:5" x14ac:dyDescent="0.25">
      <c r="A677" s="1022"/>
      <c r="B677" s="820" t="s">
        <v>2984</v>
      </c>
      <c r="C677" s="821" t="s">
        <v>126</v>
      </c>
      <c r="D677" s="1017"/>
      <c r="E677" s="1018"/>
    </row>
    <row r="678" spans="1:5" x14ac:dyDescent="0.25">
      <c r="A678" s="1021" t="s">
        <v>2964</v>
      </c>
      <c r="B678" s="819" t="s">
        <v>2530</v>
      </c>
      <c r="C678" s="1015"/>
      <c r="D678" s="1016"/>
      <c r="E678" s="819"/>
    </row>
    <row r="679" spans="1:5" x14ac:dyDescent="0.25">
      <c r="A679" s="1022"/>
      <c r="B679" s="820" t="s">
        <v>2985</v>
      </c>
      <c r="C679" s="821"/>
      <c r="D679" s="1017"/>
      <c r="E679" s="1018"/>
    </row>
    <row r="680" spans="1:5" ht="12.9" customHeight="1" x14ac:dyDescent="0.25">
      <c r="A680" s="1021" t="s">
        <v>2964</v>
      </c>
      <c r="B680" s="819" t="s">
        <v>2986</v>
      </c>
      <c r="C680" s="1015" t="s">
        <v>2320</v>
      </c>
      <c r="D680" s="1016"/>
      <c r="E680" s="819"/>
    </row>
    <row r="681" spans="1:5" ht="26.1" customHeight="1" x14ac:dyDescent="0.25">
      <c r="A681" s="1023"/>
      <c r="B681" s="820" t="s">
        <v>2987</v>
      </c>
      <c r="C681" s="821" t="s">
        <v>2329</v>
      </c>
      <c r="D681" s="1017" t="s">
        <v>2673</v>
      </c>
      <c r="E681" s="1018"/>
    </row>
    <row r="682" spans="1:5" ht="12.9" customHeight="1" x14ac:dyDescent="0.25">
      <c r="A682" s="1023"/>
      <c r="B682" s="820" t="s">
        <v>2988</v>
      </c>
      <c r="C682" s="821" t="s">
        <v>2329</v>
      </c>
      <c r="D682" s="1017" t="s">
        <v>2418</v>
      </c>
      <c r="E682" s="1018"/>
    </row>
    <row r="683" spans="1:5" ht="26.1" customHeight="1" x14ac:dyDescent="0.25">
      <c r="A683" s="1022"/>
      <c r="B683" s="820" t="s">
        <v>2989</v>
      </c>
      <c r="C683" s="821" t="s">
        <v>2329</v>
      </c>
      <c r="D683" s="1017" t="s">
        <v>2990</v>
      </c>
      <c r="E683" s="1018"/>
    </row>
    <row r="684" spans="1:5" ht="12.9" customHeight="1" x14ac:dyDescent="0.25">
      <c r="A684" s="1021" t="s">
        <v>2964</v>
      </c>
      <c r="B684" s="819" t="s">
        <v>2286</v>
      </c>
      <c r="C684" s="1015" t="s">
        <v>2287</v>
      </c>
      <c r="D684" s="1016"/>
      <c r="E684" s="819"/>
    </row>
    <row r="685" spans="1:5" x14ac:dyDescent="0.25">
      <c r="A685" s="1022"/>
      <c r="B685" s="820" t="s">
        <v>2991</v>
      </c>
      <c r="C685" s="821"/>
      <c r="D685" s="1017"/>
      <c r="E685" s="1018"/>
    </row>
    <row r="686" spans="1:5" ht="26.1" customHeight="1" x14ac:dyDescent="0.25">
      <c r="A686" s="1021" t="s">
        <v>2964</v>
      </c>
      <c r="B686" s="819" t="s">
        <v>2263</v>
      </c>
      <c r="C686" s="1015" t="s">
        <v>2264</v>
      </c>
      <c r="D686" s="1016"/>
      <c r="E686" s="819"/>
    </row>
    <row r="687" spans="1:5" ht="26.1" customHeight="1" x14ac:dyDescent="0.25">
      <c r="A687" s="1023"/>
      <c r="B687" s="820" t="s">
        <v>2992</v>
      </c>
      <c r="C687" s="821" t="s">
        <v>126</v>
      </c>
      <c r="D687" s="1017" t="s">
        <v>2993</v>
      </c>
      <c r="E687" s="1018"/>
    </row>
    <row r="688" spans="1:5" x14ac:dyDescent="0.25">
      <c r="A688" s="1022"/>
      <c r="B688" s="820" t="s">
        <v>2994</v>
      </c>
      <c r="C688" s="821" t="s">
        <v>126</v>
      </c>
      <c r="D688" s="820"/>
      <c r="E688" s="820"/>
    </row>
    <row r="689" spans="1:5" ht="26.1" customHeight="1" x14ac:dyDescent="0.25">
      <c r="A689" s="1021" t="s">
        <v>2964</v>
      </c>
      <c r="B689" s="819" t="s">
        <v>2895</v>
      </c>
      <c r="C689" s="1015" t="s">
        <v>2579</v>
      </c>
      <c r="D689" s="1016"/>
      <c r="E689" s="819"/>
    </row>
    <row r="690" spans="1:5" x14ac:dyDescent="0.25">
      <c r="A690" s="1022"/>
      <c r="B690" s="820" t="s">
        <v>2995</v>
      </c>
      <c r="C690" s="821"/>
      <c r="D690" s="1017"/>
      <c r="E690" s="1018"/>
    </row>
    <row r="691" spans="1:5" ht="26.1" customHeight="1" x14ac:dyDescent="0.25">
      <c r="A691" s="1021" t="s">
        <v>2964</v>
      </c>
      <c r="B691" s="819" t="s">
        <v>2895</v>
      </c>
      <c r="C691" s="1015" t="s">
        <v>2579</v>
      </c>
      <c r="D691" s="1016"/>
      <c r="E691" s="819"/>
    </row>
    <row r="692" spans="1:5" ht="26.1" customHeight="1" x14ac:dyDescent="0.25">
      <c r="A692" s="1022"/>
      <c r="B692" s="820" t="s">
        <v>2996</v>
      </c>
      <c r="C692" s="821"/>
      <c r="D692" s="1017" t="s">
        <v>2262</v>
      </c>
      <c r="E692" s="1018"/>
    </row>
    <row r="693" spans="1:5" x14ac:dyDescent="0.25">
      <c r="A693" s="1021" t="s">
        <v>2964</v>
      </c>
      <c r="B693" s="819" t="s">
        <v>2404</v>
      </c>
      <c r="C693" s="1015"/>
      <c r="D693" s="1016"/>
      <c r="E693" s="819"/>
    </row>
    <row r="694" spans="1:5" x14ac:dyDescent="0.25">
      <c r="A694" s="1022"/>
      <c r="B694" s="820" t="s">
        <v>2997</v>
      </c>
      <c r="C694" s="821"/>
      <c r="D694" s="1017"/>
      <c r="E694" s="1018"/>
    </row>
    <row r="695" spans="1:5" x14ac:dyDescent="0.25">
      <c r="A695" s="1021" t="s">
        <v>2964</v>
      </c>
      <c r="B695" s="819" t="s">
        <v>2542</v>
      </c>
      <c r="C695" s="1015"/>
      <c r="D695" s="1016"/>
      <c r="E695" s="819"/>
    </row>
    <row r="696" spans="1:5" ht="39.6" x14ac:dyDescent="0.25">
      <c r="A696" s="1022"/>
      <c r="B696" s="820" t="s">
        <v>2998</v>
      </c>
      <c r="C696" s="821"/>
      <c r="D696" s="1017"/>
      <c r="E696" s="1018"/>
    </row>
    <row r="697" spans="1:5" x14ac:dyDescent="0.25">
      <c r="A697" s="1021" t="s">
        <v>2964</v>
      </c>
      <c r="B697" s="819" t="s">
        <v>2530</v>
      </c>
      <c r="C697" s="1015"/>
      <c r="D697" s="1016"/>
      <c r="E697" s="819"/>
    </row>
    <row r="698" spans="1:5" x14ac:dyDescent="0.25">
      <c r="A698" s="1023"/>
      <c r="B698" s="820" t="s">
        <v>2999</v>
      </c>
      <c r="C698" s="821"/>
      <c r="D698" s="1017"/>
      <c r="E698" s="1018"/>
    </row>
    <row r="699" spans="1:5" x14ac:dyDescent="0.25">
      <c r="A699" s="1022"/>
      <c r="B699" s="820" t="s">
        <v>3000</v>
      </c>
      <c r="C699" s="821"/>
      <c r="D699" s="1017"/>
      <c r="E699" s="1018"/>
    </row>
    <row r="700" spans="1:5" ht="26.1" customHeight="1" x14ac:dyDescent="0.25">
      <c r="A700" s="1021" t="s">
        <v>2964</v>
      </c>
      <c r="B700" s="819" t="s">
        <v>2968</v>
      </c>
      <c r="C700" s="1015" t="s">
        <v>2969</v>
      </c>
      <c r="D700" s="1016"/>
      <c r="E700" s="819"/>
    </row>
    <row r="701" spans="1:5" x14ac:dyDescent="0.25">
      <c r="A701" s="1022"/>
      <c r="B701" s="820" t="s">
        <v>3001</v>
      </c>
      <c r="C701" s="821" t="s">
        <v>126</v>
      </c>
      <c r="D701" s="1017"/>
      <c r="E701" s="1018"/>
    </row>
    <row r="702" spans="1:5" ht="12.9" customHeight="1" x14ac:dyDescent="0.25">
      <c r="A702" s="1021" t="s">
        <v>2964</v>
      </c>
      <c r="B702" s="819" t="s">
        <v>2370</v>
      </c>
      <c r="C702" s="1015" t="s">
        <v>2287</v>
      </c>
      <c r="D702" s="1016"/>
      <c r="E702" s="819"/>
    </row>
    <row r="703" spans="1:5" x14ac:dyDescent="0.25">
      <c r="A703" s="1022"/>
      <c r="B703" s="820" t="s">
        <v>3002</v>
      </c>
      <c r="C703" s="821"/>
      <c r="D703" s="1017"/>
      <c r="E703" s="1018"/>
    </row>
    <row r="704" spans="1:5" x14ac:dyDescent="0.25">
      <c r="A704" s="1021" t="s">
        <v>2964</v>
      </c>
      <c r="B704" s="819" t="s">
        <v>2542</v>
      </c>
      <c r="C704" s="1015"/>
      <c r="D704" s="1016"/>
      <c r="E704" s="819"/>
    </row>
    <row r="705" spans="1:5" x14ac:dyDescent="0.25">
      <c r="A705" s="1022"/>
      <c r="B705" s="820" t="s">
        <v>3003</v>
      </c>
      <c r="C705" s="821"/>
      <c r="D705" s="1017"/>
      <c r="E705" s="1018"/>
    </row>
    <row r="706" spans="1:5" ht="26.4" x14ac:dyDescent="0.25">
      <c r="A706" s="1021" t="s">
        <v>2964</v>
      </c>
      <c r="B706" s="819" t="s">
        <v>3004</v>
      </c>
      <c r="C706" s="1015" t="s">
        <v>2284</v>
      </c>
      <c r="D706" s="1016"/>
      <c r="E706" s="819"/>
    </row>
    <row r="707" spans="1:5" ht="26.1" customHeight="1" x14ac:dyDescent="0.25">
      <c r="A707" s="1023"/>
      <c r="B707" s="820" t="s">
        <v>2867</v>
      </c>
      <c r="C707" s="821" t="s">
        <v>2295</v>
      </c>
      <c r="D707" s="1017" t="s">
        <v>2322</v>
      </c>
      <c r="E707" s="1018"/>
    </row>
    <row r="708" spans="1:5" ht="26.1" customHeight="1" x14ac:dyDescent="0.25">
      <c r="A708" s="1023"/>
      <c r="B708" s="820" t="s">
        <v>2867</v>
      </c>
      <c r="C708" s="821" t="s">
        <v>2295</v>
      </c>
      <c r="D708" s="1017" t="s">
        <v>2322</v>
      </c>
      <c r="E708" s="1018"/>
    </row>
    <row r="709" spans="1:5" ht="26.1" customHeight="1" x14ac:dyDescent="0.25">
      <c r="A709" s="1022"/>
      <c r="B709" s="820" t="s">
        <v>2867</v>
      </c>
      <c r="C709" s="821" t="s">
        <v>2295</v>
      </c>
      <c r="D709" s="1017" t="s">
        <v>2322</v>
      </c>
      <c r="E709" s="1018"/>
    </row>
    <row r="710" spans="1:5" x14ac:dyDescent="0.25">
      <c r="A710" s="1021" t="s">
        <v>2964</v>
      </c>
      <c r="B710" s="819"/>
      <c r="C710" s="1015"/>
      <c r="D710" s="1016"/>
      <c r="E710" s="819"/>
    </row>
    <row r="711" spans="1:5" x14ac:dyDescent="0.25">
      <c r="A711" s="1022"/>
      <c r="B711" s="820" t="s">
        <v>3005</v>
      </c>
      <c r="C711" s="821"/>
      <c r="D711" s="1017"/>
      <c r="E711" s="1018"/>
    </row>
    <row r="712" spans="1:5" x14ac:dyDescent="0.25">
      <c r="A712" s="1021" t="s">
        <v>2964</v>
      </c>
      <c r="B712" s="819" t="s">
        <v>2524</v>
      </c>
      <c r="C712" s="1015"/>
      <c r="D712" s="1016"/>
      <c r="E712" s="819"/>
    </row>
    <row r="713" spans="1:5" ht="39" customHeight="1" x14ac:dyDescent="0.25">
      <c r="A713" s="1022"/>
      <c r="B713" s="820" t="s">
        <v>3006</v>
      </c>
      <c r="C713" s="821" t="s">
        <v>126</v>
      </c>
      <c r="D713" s="1017" t="s">
        <v>2526</v>
      </c>
      <c r="E713" s="1018"/>
    </row>
    <row r="714" spans="1:5" x14ac:dyDescent="0.25">
      <c r="A714" s="1021" t="s">
        <v>2964</v>
      </c>
      <c r="B714" s="819" t="s">
        <v>3007</v>
      </c>
      <c r="C714" s="1015"/>
      <c r="D714" s="1016"/>
      <c r="E714" s="819"/>
    </row>
    <row r="715" spans="1:5" x14ac:dyDescent="0.25">
      <c r="A715" s="1022"/>
      <c r="B715" s="820" t="s">
        <v>3008</v>
      </c>
      <c r="C715" s="821"/>
      <c r="D715" s="1017"/>
      <c r="E715" s="1018"/>
    </row>
    <row r="716" spans="1:5" x14ac:dyDescent="0.25">
      <c r="A716" s="1021" t="s">
        <v>2964</v>
      </c>
      <c r="B716" s="819" t="s">
        <v>2530</v>
      </c>
      <c r="C716" s="1015"/>
      <c r="D716" s="1016"/>
      <c r="E716" s="819"/>
    </row>
    <row r="717" spans="1:5" x14ac:dyDescent="0.25">
      <c r="A717" s="1022"/>
      <c r="B717" s="820" t="s">
        <v>3009</v>
      </c>
      <c r="C717" s="821"/>
      <c r="D717" s="1017"/>
      <c r="E717" s="1018"/>
    </row>
    <row r="718" spans="1:5" x14ac:dyDescent="0.25">
      <c r="A718" s="824"/>
      <c r="B718" s="3"/>
      <c r="C718" s="3"/>
      <c r="D718" s="3"/>
      <c r="E718" s="3"/>
    </row>
    <row r="719" spans="1:5" x14ac:dyDescent="0.25">
      <c r="A719" s="825"/>
      <c r="B719" s="3"/>
      <c r="C719" s="3"/>
      <c r="D719" s="3"/>
      <c r="E719" s="3"/>
    </row>
  </sheetData>
  <mergeCells count="524">
    <mergeCell ref="A716:A717"/>
    <mergeCell ref="C716:D716"/>
    <mergeCell ref="D717:E717"/>
    <mergeCell ref="A712:A713"/>
    <mergeCell ref="C712:D712"/>
    <mergeCell ref="D713:E713"/>
    <mergeCell ref="A714:A715"/>
    <mergeCell ref="C714:D714"/>
    <mergeCell ref="D715:E715"/>
    <mergeCell ref="A706:A709"/>
    <mergeCell ref="C706:D706"/>
    <mergeCell ref="D707:E707"/>
    <mergeCell ref="D708:E708"/>
    <mergeCell ref="D709:E709"/>
    <mergeCell ref="A710:A711"/>
    <mergeCell ref="C710:D710"/>
    <mergeCell ref="D711:E711"/>
    <mergeCell ref="A702:A703"/>
    <mergeCell ref="C702:D702"/>
    <mergeCell ref="D703:E703"/>
    <mergeCell ref="A704:A705"/>
    <mergeCell ref="C704:D704"/>
    <mergeCell ref="D705:E705"/>
    <mergeCell ref="A697:A699"/>
    <mergeCell ref="C697:D697"/>
    <mergeCell ref="D698:E698"/>
    <mergeCell ref="D699:E699"/>
    <mergeCell ref="A700:A701"/>
    <mergeCell ref="C700:D700"/>
    <mergeCell ref="D701:E701"/>
    <mergeCell ref="A693:A694"/>
    <mergeCell ref="C693:D693"/>
    <mergeCell ref="D694:E694"/>
    <mergeCell ref="A695:A696"/>
    <mergeCell ref="C695:D695"/>
    <mergeCell ref="D696:E696"/>
    <mergeCell ref="A689:A690"/>
    <mergeCell ref="C689:D689"/>
    <mergeCell ref="D690:E690"/>
    <mergeCell ref="A691:A692"/>
    <mergeCell ref="C691:D691"/>
    <mergeCell ref="D692:E692"/>
    <mergeCell ref="A684:A685"/>
    <mergeCell ref="C684:D684"/>
    <mergeCell ref="D685:E685"/>
    <mergeCell ref="A686:A688"/>
    <mergeCell ref="C686:D686"/>
    <mergeCell ref="D687:E687"/>
    <mergeCell ref="A678:A679"/>
    <mergeCell ref="C678:D678"/>
    <mergeCell ref="D679:E679"/>
    <mergeCell ref="A680:A683"/>
    <mergeCell ref="C680:D680"/>
    <mergeCell ref="D681:E681"/>
    <mergeCell ref="D682:E682"/>
    <mergeCell ref="D683:E683"/>
    <mergeCell ref="A673:A677"/>
    <mergeCell ref="C673:D673"/>
    <mergeCell ref="D674:E674"/>
    <mergeCell ref="D675:E675"/>
    <mergeCell ref="D676:E676"/>
    <mergeCell ref="D677:E677"/>
    <mergeCell ref="A669:A670"/>
    <mergeCell ref="C669:D669"/>
    <mergeCell ref="D670:E670"/>
    <mergeCell ref="A671:A672"/>
    <mergeCell ref="C671:D671"/>
    <mergeCell ref="D672:E672"/>
    <mergeCell ref="A665:A666"/>
    <mergeCell ref="C665:D665"/>
    <mergeCell ref="D666:E666"/>
    <mergeCell ref="A667:A668"/>
    <mergeCell ref="C667:D667"/>
    <mergeCell ref="D668:E668"/>
    <mergeCell ref="A661:A662"/>
    <mergeCell ref="C661:D661"/>
    <mergeCell ref="D662:E662"/>
    <mergeCell ref="A663:A664"/>
    <mergeCell ref="C663:D663"/>
    <mergeCell ref="D664:E664"/>
    <mergeCell ref="A655:A658"/>
    <mergeCell ref="C655:D655"/>
    <mergeCell ref="D656:E656"/>
    <mergeCell ref="D657:E657"/>
    <mergeCell ref="D658:E658"/>
    <mergeCell ref="A659:A660"/>
    <mergeCell ref="C659:D659"/>
    <mergeCell ref="D660:E660"/>
    <mergeCell ref="A651:A652"/>
    <mergeCell ref="C651:D651"/>
    <mergeCell ref="D652:E652"/>
    <mergeCell ref="A653:A654"/>
    <mergeCell ref="C653:D653"/>
    <mergeCell ref="D654:E654"/>
    <mergeCell ref="A646:E646"/>
    <mergeCell ref="A647:A648"/>
    <mergeCell ref="C647:D647"/>
    <mergeCell ref="D648:E648"/>
    <mergeCell ref="A649:A650"/>
    <mergeCell ref="C649:D649"/>
    <mergeCell ref="D650:E650"/>
    <mergeCell ref="D640:E640"/>
    <mergeCell ref="D641:E641"/>
    <mergeCell ref="A642:A643"/>
    <mergeCell ref="A644:A645"/>
    <mergeCell ref="C644:D644"/>
    <mergeCell ref="D645:E645"/>
    <mergeCell ref="A632:A633"/>
    <mergeCell ref="C632:D632"/>
    <mergeCell ref="D633:E633"/>
    <mergeCell ref="A634:A641"/>
    <mergeCell ref="C634:D634"/>
    <mergeCell ref="D635:E635"/>
    <mergeCell ref="D636:E636"/>
    <mergeCell ref="D637:E637"/>
    <mergeCell ref="D638:E638"/>
    <mergeCell ref="D639:E639"/>
    <mergeCell ref="D626:E626"/>
    <mergeCell ref="D627:E627"/>
    <mergeCell ref="D628:E628"/>
    <mergeCell ref="D629:E629"/>
    <mergeCell ref="A630:A631"/>
    <mergeCell ref="C630:D630"/>
    <mergeCell ref="D631:E631"/>
    <mergeCell ref="A618:A619"/>
    <mergeCell ref="C618:D618"/>
    <mergeCell ref="D619:E619"/>
    <mergeCell ref="A620:A629"/>
    <mergeCell ref="C620:D620"/>
    <mergeCell ref="D621:E621"/>
    <mergeCell ref="D622:E622"/>
    <mergeCell ref="D623:E623"/>
    <mergeCell ref="D624:E624"/>
    <mergeCell ref="D625:E625"/>
    <mergeCell ref="A614:A615"/>
    <mergeCell ref="C614:D614"/>
    <mergeCell ref="D615:E615"/>
    <mergeCell ref="A616:A617"/>
    <mergeCell ref="C616:D616"/>
    <mergeCell ref="D617:E617"/>
    <mergeCell ref="A610:A611"/>
    <mergeCell ref="C610:D610"/>
    <mergeCell ref="D611:E611"/>
    <mergeCell ref="A612:A613"/>
    <mergeCell ref="C612:D612"/>
    <mergeCell ref="D613:E613"/>
    <mergeCell ref="A606:A607"/>
    <mergeCell ref="C606:D606"/>
    <mergeCell ref="D607:E607"/>
    <mergeCell ref="A608:A609"/>
    <mergeCell ref="C608:D608"/>
    <mergeCell ref="D609:E609"/>
    <mergeCell ref="A601:A603"/>
    <mergeCell ref="C601:D601"/>
    <mergeCell ref="D602:E602"/>
    <mergeCell ref="A604:A605"/>
    <mergeCell ref="C604:D604"/>
    <mergeCell ref="D605:E605"/>
    <mergeCell ref="A595:A596"/>
    <mergeCell ref="C595:D595"/>
    <mergeCell ref="D596:E596"/>
    <mergeCell ref="A597:E597"/>
    <mergeCell ref="A598:A600"/>
    <mergeCell ref="C598:D598"/>
    <mergeCell ref="D599:E599"/>
    <mergeCell ref="D600:E600"/>
    <mergeCell ref="A591:A592"/>
    <mergeCell ref="C591:D591"/>
    <mergeCell ref="D592:E592"/>
    <mergeCell ref="A593:A594"/>
    <mergeCell ref="C593:D593"/>
    <mergeCell ref="D594:E594"/>
    <mergeCell ref="A587:A588"/>
    <mergeCell ref="C587:D587"/>
    <mergeCell ref="D588:E588"/>
    <mergeCell ref="A589:A590"/>
    <mergeCell ref="C589:D589"/>
    <mergeCell ref="D590:E590"/>
    <mergeCell ref="A582:E582"/>
    <mergeCell ref="A583:A584"/>
    <mergeCell ref="C583:D583"/>
    <mergeCell ref="D584:E584"/>
    <mergeCell ref="A585:A586"/>
    <mergeCell ref="C585:D585"/>
    <mergeCell ref="D586:E586"/>
    <mergeCell ref="A576:A579"/>
    <mergeCell ref="C576:D576"/>
    <mergeCell ref="D577:E577"/>
    <mergeCell ref="D578:E578"/>
    <mergeCell ref="D579:E579"/>
    <mergeCell ref="A580:A581"/>
    <mergeCell ref="C580:D580"/>
    <mergeCell ref="D581:E581"/>
    <mergeCell ref="A570:A571"/>
    <mergeCell ref="C570:D570"/>
    <mergeCell ref="D571:E571"/>
    <mergeCell ref="A572:A573"/>
    <mergeCell ref="A574:A575"/>
    <mergeCell ref="C574:D574"/>
    <mergeCell ref="D575:E575"/>
    <mergeCell ref="A566:A567"/>
    <mergeCell ref="C566:D566"/>
    <mergeCell ref="D567:E567"/>
    <mergeCell ref="A568:A569"/>
    <mergeCell ref="C568:D568"/>
    <mergeCell ref="D569:E569"/>
    <mergeCell ref="A562:A563"/>
    <mergeCell ref="C562:D562"/>
    <mergeCell ref="D563:E563"/>
    <mergeCell ref="A564:A565"/>
    <mergeCell ref="C564:D564"/>
    <mergeCell ref="D565:E565"/>
    <mergeCell ref="A558:A559"/>
    <mergeCell ref="C558:D558"/>
    <mergeCell ref="D559:E559"/>
    <mergeCell ref="A560:A561"/>
    <mergeCell ref="C560:D560"/>
    <mergeCell ref="D561:E561"/>
    <mergeCell ref="A554:A555"/>
    <mergeCell ref="C554:D554"/>
    <mergeCell ref="D555:E555"/>
    <mergeCell ref="A556:A557"/>
    <mergeCell ref="C556:D556"/>
    <mergeCell ref="D557:E557"/>
    <mergeCell ref="A550:A551"/>
    <mergeCell ref="C550:D550"/>
    <mergeCell ref="D551:E551"/>
    <mergeCell ref="A552:A553"/>
    <mergeCell ref="C552:D552"/>
    <mergeCell ref="D553:E553"/>
    <mergeCell ref="A545:A547"/>
    <mergeCell ref="C545:D545"/>
    <mergeCell ref="D546:E546"/>
    <mergeCell ref="D547:E547"/>
    <mergeCell ref="A548:A549"/>
    <mergeCell ref="C548:D548"/>
    <mergeCell ref="D549:E549"/>
    <mergeCell ref="A540:A542"/>
    <mergeCell ref="C540:D540"/>
    <mergeCell ref="D541:E541"/>
    <mergeCell ref="D542:E542"/>
    <mergeCell ref="A543:A544"/>
    <mergeCell ref="C543:D543"/>
    <mergeCell ref="D544:E544"/>
    <mergeCell ref="D534:E534"/>
    <mergeCell ref="D535:E535"/>
    <mergeCell ref="A536:A537"/>
    <mergeCell ref="C536:D536"/>
    <mergeCell ref="D537:E537"/>
    <mergeCell ref="A538:A539"/>
    <mergeCell ref="C538:D538"/>
    <mergeCell ref="D539:E539"/>
    <mergeCell ref="A526:A527"/>
    <mergeCell ref="C526:D526"/>
    <mergeCell ref="D527:E527"/>
    <mergeCell ref="A528:A535"/>
    <mergeCell ref="C528:D528"/>
    <mergeCell ref="D529:E529"/>
    <mergeCell ref="D530:E530"/>
    <mergeCell ref="D531:E531"/>
    <mergeCell ref="D532:E532"/>
    <mergeCell ref="D533:E533"/>
    <mergeCell ref="A521:E521"/>
    <mergeCell ref="A522:A523"/>
    <mergeCell ref="C522:D522"/>
    <mergeCell ref="D523:E523"/>
    <mergeCell ref="A524:A525"/>
    <mergeCell ref="C524:D524"/>
    <mergeCell ref="D525:E525"/>
    <mergeCell ref="A517:A518"/>
    <mergeCell ref="C517:D517"/>
    <mergeCell ref="D518:E518"/>
    <mergeCell ref="A519:A520"/>
    <mergeCell ref="C519:D519"/>
    <mergeCell ref="D520:E520"/>
    <mergeCell ref="D508:E508"/>
    <mergeCell ref="A509:A516"/>
    <mergeCell ref="C509:D509"/>
    <mergeCell ref="D510:E510"/>
    <mergeCell ref="D511:E511"/>
    <mergeCell ref="D512:E512"/>
    <mergeCell ref="D513:E513"/>
    <mergeCell ref="D514:E514"/>
    <mergeCell ref="D515:E515"/>
    <mergeCell ref="D516:E516"/>
    <mergeCell ref="A499:A508"/>
    <mergeCell ref="C499:D499"/>
    <mergeCell ref="D500:E500"/>
    <mergeCell ref="D501:E501"/>
    <mergeCell ref="D502:E502"/>
    <mergeCell ref="D503:E503"/>
    <mergeCell ref="D504:E504"/>
    <mergeCell ref="D505:E505"/>
    <mergeCell ref="D506:E506"/>
    <mergeCell ref="D507:E507"/>
    <mergeCell ref="A495:A496"/>
    <mergeCell ref="C495:D495"/>
    <mergeCell ref="D496:E496"/>
    <mergeCell ref="A497:A498"/>
    <mergeCell ref="C497:D497"/>
    <mergeCell ref="D498:E498"/>
    <mergeCell ref="A490:A492"/>
    <mergeCell ref="C490:D490"/>
    <mergeCell ref="D491:E491"/>
    <mergeCell ref="D492:E492"/>
    <mergeCell ref="A493:A494"/>
    <mergeCell ref="C493:D493"/>
    <mergeCell ref="D494:E494"/>
    <mergeCell ref="A485:A486"/>
    <mergeCell ref="C485:D485"/>
    <mergeCell ref="D486:E486"/>
    <mergeCell ref="A487:E487"/>
    <mergeCell ref="A488:A489"/>
    <mergeCell ref="C488:D488"/>
    <mergeCell ref="D489:E489"/>
    <mergeCell ref="A481:A482"/>
    <mergeCell ref="C481:D481"/>
    <mergeCell ref="D482:E482"/>
    <mergeCell ref="A483:A484"/>
    <mergeCell ref="C483:D483"/>
    <mergeCell ref="D484:E484"/>
    <mergeCell ref="A477:A478"/>
    <mergeCell ref="C477:D477"/>
    <mergeCell ref="D478:E478"/>
    <mergeCell ref="A479:A480"/>
    <mergeCell ref="C479:D479"/>
    <mergeCell ref="D480:E480"/>
    <mergeCell ref="A473:A474"/>
    <mergeCell ref="C473:D473"/>
    <mergeCell ref="D474:E474"/>
    <mergeCell ref="A475:A476"/>
    <mergeCell ref="C475:D475"/>
    <mergeCell ref="D476:E476"/>
    <mergeCell ref="A468:A470"/>
    <mergeCell ref="C468:D468"/>
    <mergeCell ref="D469:E469"/>
    <mergeCell ref="D470:E470"/>
    <mergeCell ref="A471:A472"/>
    <mergeCell ref="C471:D471"/>
    <mergeCell ref="D472:E472"/>
    <mergeCell ref="A461:E461"/>
    <mergeCell ref="A462:A463"/>
    <mergeCell ref="C462:D462"/>
    <mergeCell ref="D463:E463"/>
    <mergeCell ref="A464:A467"/>
    <mergeCell ref="C464:D464"/>
    <mergeCell ref="D465:E465"/>
    <mergeCell ref="D466:E466"/>
    <mergeCell ref="D467:E467"/>
    <mergeCell ref="A457:A458"/>
    <mergeCell ref="C457:D457"/>
    <mergeCell ref="D458:E458"/>
    <mergeCell ref="A459:A460"/>
    <mergeCell ref="C459:D459"/>
    <mergeCell ref="D460:E460"/>
    <mergeCell ref="A452:A454"/>
    <mergeCell ref="C452:D452"/>
    <mergeCell ref="D453:E453"/>
    <mergeCell ref="A455:A456"/>
    <mergeCell ref="C455:D455"/>
    <mergeCell ref="D456:E456"/>
    <mergeCell ref="A447:E447"/>
    <mergeCell ref="A448:A449"/>
    <mergeCell ref="C448:D448"/>
    <mergeCell ref="D449:E449"/>
    <mergeCell ref="A450:A451"/>
    <mergeCell ref="C450:D450"/>
    <mergeCell ref="D451:E451"/>
    <mergeCell ref="A432:D432"/>
    <mergeCell ref="A433:A434"/>
    <mergeCell ref="A435:A438"/>
    <mergeCell ref="A439:A440"/>
    <mergeCell ref="A441:A443"/>
    <mergeCell ref="A445:A446"/>
    <mergeCell ref="C445:D445"/>
    <mergeCell ref="D446:E446"/>
    <mergeCell ref="A419:D419"/>
    <mergeCell ref="A420:A421"/>
    <mergeCell ref="A422:A423"/>
    <mergeCell ref="A424:A425"/>
    <mergeCell ref="A426:A427"/>
    <mergeCell ref="A428:A431"/>
    <mergeCell ref="A400:A401"/>
    <mergeCell ref="A402:A403"/>
    <mergeCell ref="A404:D404"/>
    <mergeCell ref="A405:A406"/>
    <mergeCell ref="A407:A415"/>
    <mergeCell ref="A416:A418"/>
    <mergeCell ref="A382:A383"/>
    <mergeCell ref="A384:A385"/>
    <mergeCell ref="A386:A390"/>
    <mergeCell ref="A391:D391"/>
    <mergeCell ref="A392:A396"/>
    <mergeCell ref="A397:A399"/>
    <mergeCell ref="A369:A370"/>
    <mergeCell ref="A371:A372"/>
    <mergeCell ref="A373:A374"/>
    <mergeCell ref="A375:A376"/>
    <mergeCell ref="A377:A378"/>
    <mergeCell ref="A379:A381"/>
    <mergeCell ref="A357:A358"/>
    <mergeCell ref="A359:A360"/>
    <mergeCell ref="A361:A362"/>
    <mergeCell ref="A363:D363"/>
    <mergeCell ref="A364:A366"/>
    <mergeCell ref="A367:A368"/>
    <mergeCell ref="A341:A346"/>
    <mergeCell ref="A347:D347"/>
    <mergeCell ref="A348:A349"/>
    <mergeCell ref="A350:A351"/>
    <mergeCell ref="A352:A353"/>
    <mergeCell ref="A354:A356"/>
    <mergeCell ref="A321:A322"/>
    <mergeCell ref="A323:A324"/>
    <mergeCell ref="A330:A331"/>
    <mergeCell ref="A332:D332"/>
    <mergeCell ref="A333:A338"/>
    <mergeCell ref="A339:A340"/>
    <mergeCell ref="A306:A310"/>
    <mergeCell ref="A311:A312"/>
    <mergeCell ref="A313:A314"/>
    <mergeCell ref="A315:A316"/>
    <mergeCell ref="A317:A318"/>
    <mergeCell ref="A319:A320"/>
    <mergeCell ref="A291:A293"/>
    <mergeCell ref="A294:A295"/>
    <mergeCell ref="A296:A299"/>
    <mergeCell ref="A300:A301"/>
    <mergeCell ref="A302:A303"/>
    <mergeCell ref="A304:A305"/>
    <mergeCell ref="A271:A272"/>
    <mergeCell ref="A273:A274"/>
    <mergeCell ref="A275:A276"/>
    <mergeCell ref="A277:D277"/>
    <mergeCell ref="A278:A288"/>
    <mergeCell ref="A289:A290"/>
    <mergeCell ref="A256:A257"/>
    <mergeCell ref="A258:A259"/>
    <mergeCell ref="A260:D260"/>
    <mergeCell ref="A261:A266"/>
    <mergeCell ref="A267:A268"/>
    <mergeCell ref="A269:A270"/>
    <mergeCell ref="A239:A240"/>
    <mergeCell ref="A241:A242"/>
    <mergeCell ref="A243:A245"/>
    <mergeCell ref="A246:A247"/>
    <mergeCell ref="A248:A253"/>
    <mergeCell ref="A254:A255"/>
    <mergeCell ref="A227:A228"/>
    <mergeCell ref="A229:A230"/>
    <mergeCell ref="A231:D231"/>
    <mergeCell ref="A232:A233"/>
    <mergeCell ref="A234:A235"/>
    <mergeCell ref="A236:A238"/>
    <mergeCell ref="A211:A212"/>
    <mergeCell ref="A213:A215"/>
    <mergeCell ref="A216:A218"/>
    <mergeCell ref="A219:A220"/>
    <mergeCell ref="A221:A224"/>
    <mergeCell ref="A225:A226"/>
    <mergeCell ref="A195:A198"/>
    <mergeCell ref="A199:A200"/>
    <mergeCell ref="A201:A203"/>
    <mergeCell ref="A204:A206"/>
    <mergeCell ref="A207:D207"/>
    <mergeCell ref="A208:A210"/>
    <mergeCell ref="A182:A183"/>
    <mergeCell ref="A184:A187"/>
    <mergeCell ref="A188:A189"/>
    <mergeCell ref="A190:D190"/>
    <mergeCell ref="A191:A192"/>
    <mergeCell ref="A193:A194"/>
    <mergeCell ref="A149:A157"/>
    <mergeCell ref="A158:A159"/>
    <mergeCell ref="A160:A164"/>
    <mergeCell ref="A165:A171"/>
    <mergeCell ref="A172:A179"/>
    <mergeCell ref="A180:A181"/>
    <mergeCell ref="A105:A106"/>
    <mergeCell ref="A107:A134"/>
    <mergeCell ref="A135:A141"/>
    <mergeCell ref="A142:D142"/>
    <mergeCell ref="A143:A144"/>
    <mergeCell ref="A145:A148"/>
    <mergeCell ref="A88:A89"/>
    <mergeCell ref="A90:A93"/>
    <mergeCell ref="A94:A99"/>
    <mergeCell ref="A100:A101"/>
    <mergeCell ref="A102:A103"/>
    <mergeCell ref="A104:D104"/>
    <mergeCell ref="A76:A78"/>
    <mergeCell ref="A79:A80"/>
    <mergeCell ref="A81:D81"/>
    <mergeCell ref="A82:A83"/>
    <mergeCell ref="A84:A85"/>
    <mergeCell ref="A86:A87"/>
    <mergeCell ref="A59:A60"/>
    <mergeCell ref="A61:A62"/>
    <mergeCell ref="A63:A64"/>
    <mergeCell ref="A65:A66"/>
    <mergeCell ref="A67:A68"/>
    <mergeCell ref="A69:A75"/>
    <mergeCell ref="A48:A49"/>
    <mergeCell ref="A50:A51"/>
    <mergeCell ref="A52:A53"/>
    <mergeCell ref="A54:D54"/>
    <mergeCell ref="A55:A56"/>
    <mergeCell ref="A57:A58"/>
    <mergeCell ref="A5:A6"/>
    <mergeCell ref="A20:A21"/>
    <mergeCell ref="A30:A31"/>
    <mergeCell ref="A32:A40"/>
    <mergeCell ref="A41:A43"/>
    <mergeCell ref="A44:A47"/>
    <mergeCell ref="B45:B46"/>
    <mergeCell ref="C45:C46"/>
    <mergeCell ref="A7:D7"/>
    <mergeCell ref="A8:A9"/>
    <mergeCell ref="A10:A11"/>
    <mergeCell ref="A12:A19"/>
    <mergeCell ref="A22:D22"/>
    <mergeCell ref="A23:A24"/>
    <mergeCell ref="A25:A27"/>
    <mergeCell ref="A28:A29"/>
  </mergeCells>
  <pageMargins left="0.75" right="0.75" top="1" bottom="1" header="0.5" footer="0.5"/>
  <pageSetup paperSize="0"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4140625" defaultRowHeight="13.2" x14ac:dyDescent="0.25"/>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rom xmlns="341f3a21-500e-418d-b220-102a9842abf4" xsi:nil="true"/>
    <SentOn xmlns="341f3a21-500e-418d-b220-102a9842abf4" xsi:nil="true"/>
    <To xmlns="341f3a21-500e-418d-b220-102a9842abf4" xsi:nil="true"/>
    <ReceivedTime xmlns="341f3a21-500e-418d-b220-102a9842abf4" xsi:nil="true"/>
    <Attach_x0020_count xmlns="65974135-add3-4745-a69a-53ffb8ef10d2" xsi:nil="true"/>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622DA23C822C164E8A081D9F13D972B500632448C95F5E7346B7DFB660C7AD42FD" ma:contentTypeVersion="3" ma:contentTypeDescription="" ma:contentTypeScope="" ma:versionID="e4b2292576700a03b2909109d18eb965">
  <xsd:schema xmlns:xsd="http://www.w3.org/2001/XMLSchema" xmlns:xs="http://www.w3.org/2001/XMLSchema" xmlns:p="http://schemas.microsoft.com/office/2006/metadata/properties" xmlns:ns3="341f3a21-500e-418d-b220-102a9842abf4" xmlns:ns4="65974135-add3-4745-a69a-53ffb8ef10d2" xmlns:ns5="http://schemas.microsoft.com/sharepoint/v4" targetNamespace="http://schemas.microsoft.com/office/2006/metadata/properties" ma:root="true" ma:fieldsID="2fae443b9c1b926e9633afa4b574a674" ns3:_="" ns4:_="" ns5:_="">
    <xsd:import namespace="341f3a21-500e-418d-b220-102a9842abf4"/>
    <xsd:import namespace="65974135-add3-4745-a69a-53ffb8ef10d2"/>
    <xsd:import namespace="http://schemas.microsoft.com/sharepoint/v4"/>
    <xsd:element name="properties">
      <xsd:complexType>
        <xsd:sequence>
          <xsd:element name="documentManagement">
            <xsd:complexType>
              <xsd:all>
                <xsd:element ref="ns3:From" minOccurs="0"/>
                <xsd:element ref="ns3:SentOn" minOccurs="0"/>
                <xsd:element ref="ns3:To" minOccurs="0"/>
                <xsd:element ref="ns3:ReceivedTime" minOccurs="0"/>
                <xsd:element ref="ns4:Attach_x0020_count"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9" nillable="true" ma:displayName="From" ma:description="Auto-populated by saved email" ma:internalName="From">
      <xsd:simpleType>
        <xsd:restriction base="dms:Text">
          <xsd:maxLength value="255"/>
        </xsd:restriction>
      </xsd:simpleType>
    </xsd:element>
    <xsd:element name="SentOn" ma:index="10" nillable="true" ma:displayName="SentOn" ma:description="Auto-populated by saved email" ma:format="DateTime" ma:internalName="SentOn">
      <xsd:simpleType>
        <xsd:restriction base="dms:DateTime"/>
      </xsd:simpleType>
    </xsd:element>
    <xsd:element name="To" ma:index="11" nillable="true" ma:displayName="To" ma:description="Auto-populated by saved email" ma:internalName="To">
      <xsd:simpleType>
        <xsd:restriction base="dms:Text">
          <xsd:maxLength value="255"/>
        </xsd:restriction>
      </xsd:simpleType>
    </xsd:element>
    <xsd:element name="ReceivedTime" ma:index="12" nillable="true" ma:displayName="ReceivedTime" ma:description="Auto-populated by saved email" ma:format="DateTime" ma:internalName="Receive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974135-add3-4745-a69a-53ffb8ef10d2" elementFormDefault="qualified">
    <xsd:import namespace="http://schemas.microsoft.com/office/2006/documentManagement/types"/>
    <xsd:import namespace="http://schemas.microsoft.com/office/infopath/2007/PartnerControls"/>
    <xsd:element name="Attach_x0020_count" ma:index="13" nillable="true" ma:displayName="Attach count" ma:decimals="0" ma:internalName="Attach_x0020_count">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06882-C448-411B-8714-68C0E735BA3C}">
  <ds:schemaRefs>
    <ds:schemaRef ds:uri="http://schemas.microsoft.com/office/2006/documentManagement/types"/>
    <ds:schemaRef ds:uri="http://purl.org/dc/dcmitype/"/>
    <ds:schemaRef ds:uri="http://purl.org/dc/elements/1.1/"/>
    <ds:schemaRef ds:uri="65974135-add3-4745-a69a-53ffb8ef10d2"/>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sharepoint/v4"/>
    <ds:schemaRef ds:uri="341f3a21-500e-418d-b220-102a9842abf4"/>
    <ds:schemaRef ds:uri="http://www.w3.org/XML/1998/namespace"/>
  </ds:schemaRefs>
</ds:datastoreItem>
</file>

<file path=customXml/itemProps2.xml><?xml version="1.0" encoding="utf-8"?>
<ds:datastoreItem xmlns:ds="http://schemas.openxmlformats.org/officeDocument/2006/customXml" ds:itemID="{6B9DC637-9490-424F-86BE-C74EB4D8F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f3a21-500e-418d-b220-102a9842abf4"/>
    <ds:schemaRef ds:uri="65974135-add3-4745-a69a-53ffb8ef10d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81D74-B913-49B6-82C9-3A257BAB1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34820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1. Change Log</vt:lpstr>
      <vt:lpstr>2. Satellites input</vt:lpstr>
      <vt:lpstr>3. EarthStations input</vt:lpstr>
      <vt:lpstr>Input NASA</vt:lpstr>
      <vt:lpstr>4. Satellites inactive</vt:lpstr>
      <vt:lpstr>5. Useful Links</vt:lpstr>
      <vt:lpstr>AUXILIARY Satellite Statistics</vt:lpstr>
      <vt:lpstr>sat-A</vt:lpstr>
      <vt:lpstr>sat-B</vt:lpstr>
      <vt:lpstr>6. EarthStations Statistics</vt:lpstr>
      <vt:lpstr>old</vt:lpstr>
      <vt:lpstr>ITU QUERY</vt:lpstr>
      <vt:lpstr>launches 2014-15</vt:lpstr>
      <vt:lpstr>Sheet3</vt:lpstr>
      <vt:lpstr>ALLSATS</vt:lpstr>
      <vt:lpstr>'Input NASA'!Excel_BuiltIn_Print_Area</vt:lpstr>
      <vt:lpstr>'Input NASA'!Excel_BuiltIn_Print_Titles</vt:lpstr>
      <vt:lpstr>'2. Satellites input'!Print_Area</vt:lpstr>
      <vt:lpstr>'3. EarthStations input'!Print_Area</vt:lpstr>
      <vt:lpstr>'4. Satellites inactive'!Print_Area</vt:lpstr>
      <vt:lpstr>'Input NASA'!Print_Area</vt:lpstr>
      <vt:lpstr>'2. Satellites input'!Print_Titles</vt:lpstr>
      <vt:lpstr>'3. EarthStations input'!Print_Titles</vt:lpstr>
      <vt:lpstr>'Input NASA'!Print_Titles</vt:lpstr>
      <vt:lpstr>QUERYNGSO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SFCG X-Band Database</dc:title>
  <dc:creator>Justin Moore</dc:creator>
  <cp:lastModifiedBy>Justin Moore</cp:lastModifiedBy>
  <cp:revision>12</cp:revision>
  <cp:lastPrinted>2014-05-27T12:34:21Z</cp:lastPrinted>
  <dcterms:created xsi:type="dcterms:W3CDTF">2003-03-26T19:20:56Z</dcterms:created>
  <dcterms:modified xsi:type="dcterms:W3CDTF">2015-11-24T16:30:26Z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0x010100622DA23C822C164E8A081D9F13D972B500632448C95F5E7346B7DFB660C7AD42FD</vt:lpwstr>
  </property>
  <property fmtid="{D5CDD505-2E9C-101B-9397-08002B2CF9AE}" pid="4" name="Page">
    <vt:lpwstr>;#Resources;#</vt:lpwstr>
  </property>
  <property fmtid="{D5CDD505-2E9C-101B-9397-08002B2CF9AE}" pid="5" name="_Author">
    <vt:lpwstr/>
  </property>
  <property fmtid="{D5CDD505-2E9C-101B-9397-08002B2CF9AE}" pid="6" name="From">
    <vt:lpwstr/>
  </property>
  <property fmtid="{D5CDD505-2E9C-101B-9397-08002B2CF9AE}" pid="7" name="SentOn">
    <vt:lpwstr/>
  </property>
  <property fmtid="{D5CDD505-2E9C-101B-9397-08002B2CF9AE}" pid="8" name="To">
    <vt:lpwstr/>
  </property>
  <property fmtid="{D5CDD505-2E9C-101B-9397-08002B2CF9AE}" pid="9" name="ReceivedTime">
    <vt:lpwstr/>
  </property>
  <property fmtid="{D5CDD505-2E9C-101B-9397-08002B2CF9AE}" pid="10" name="Attach count">
    <vt:lpwstr/>
  </property>
  <property fmtid="{D5CDD505-2E9C-101B-9397-08002B2CF9AE}" pid="11" name="IconOverlay">
    <vt:lpwstr/>
  </property>
</Properties>
</file>