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codeName="ThisWorkbook"/>
  <xr:revisionPtr revIDLastSave="0" documentId="10_ncr:100000_{57A6CC78-8795-47A2-8232-3BE5ECFF8BFF}" xr6:coauthVersionLast="31" xr6:coauthVersionMax="31" xr10:uidLastSave="{00000000-0000-0000-0000-000000000000}"/>
  <bookViews>
    <workbookView xWindow="0" yWindow="0" windowWidth="13680" windowHeight="8460" tabRatio="813" xr2:uid="{00000000-000D-0000-FFFF-FFFF00000000}"/>
  </bookViews>
  <sheets>
    <sheet name="Contents" sheetId="50" r:id="rId1"/>
    <sheet name="Version History" sheetId="48" state="hidden" r:id="rId2"/>
    <sheet name="Quality Assurance" sheetId="51" state="hidden" r:id="rId3"/>
    <sheet name="Style Guidelines" sheetId="47" state="hidden" r:id="rId4"/>
    <sheet name="Outputs-&gt;" sheetId="114" r:id="rId5"/>
    <sheet name="Output" sheetId="64" r:id="rId6"/>
    <sheet name="Calculations-&gt;" sheetId="65" r:id="rId7"/>
    <sheet name="Main services" sheetId="66" r:id="rId8"/>
    <sheet name="Ancillary services" sheetId="110" r:id="rId9"/>
    <sheet name="Inputs-&gt;" sheetId="60" r:id="rId10"/>
    <sheet name="Elements A and B" sheetId="100" r:id="rId11"/>
    <sheet name="Element C" sheetId="99" r:id="rId12"/>
    <sheet name="Labour rates" sheetId="119" r:id="rId13"/>
    <sheet name="Components" sheetId="57" r:id="rId14"/>
  </sheets>
  <definedNames>
    <definedName name="comp_CI">Components!$A$4:$C$24</definedName>
    <definedName name="comp_EAD">Components!$A$4:$C$14</definedName>
    <definedName name="comp_ethernet_class">Components!$C$4:$C$24</definedName>
    <definedName name="comp_ethernet_code">Components!$A$4:$A$14</definedName>
    <definedName name="comp_ethernet_desc">Components!$B$4:$B$14</definedName>
    <definedName name="Workbook.Author" localSheetId="2">'Quality Assurance'!#REF!</definedName>
    <definedName name="Workbook.Author">Contents!#REF!</definedName>
    <definedName name="Workbook.Authors_Email_Address" localSheetId="2">'Quality Assurance'!#REF!</definedName>
    <definedName name="Workbook.Location">Contents!#REF!</definedName>
    <definedName name="Workbook.Objective" localSheetId="2">'Quality Assurance'!#REF!</definedName>
    <definedName name="Workbook.Objective">Contents!$B$7</definedName>
    <definedName name="Workbook.Status" localSheetId="2">'Quality Assurance'!#REF!</definedName>
    <definedName name="Workbook.Status">Contents!#REF!</definedName>
    <definedName name="Workbook.Title" localSheetId="2">'Quality Assurance'!#REF!</definedName>
    <definedName name="Workbook.Title">Contents!$B$6</definedName>
    <definedName name="Workbook.Version" localSheetId="2">'Quality Assurance'!#REF!</definedName>
    <definedName name="Workbook.Version">Contents!#REF!</definedName>
  </definedNames>
  <calcPr calcId="179017"/>
</workbook>
</file>

<file path=xl/calcChain.xml><?xml version="1.0" encoding="utf-8"?>
<calcChain xmlns="http://schemas.openxmlformats.org/spreadsheetml/2006/main">
  <c r="E83" i="66" l="1"/>
  <c r="F102" i="66" l="1"/>
  <c r="G102" i="66"/>
  <c r="G103" i="66"/>
  <c r="E103" i="66"/>
  <c r="D36" i="110"/>
  <c r="G47" i="66"/>
  <c r="D9" i="119"/>
  <c r="D34" i="110" s="1"/>
  <c r="D8" i="119"/>
  <c r="D21" i="110"/>
  <c r="D7" i="110"/>
  <c r="C15" i="99"/>
  <c r="C7" i="99"/>
  <c r="D10" i="110"/>
  <c r="F83" i="66"/>
  <c r="G83" i="66"/>
  <c r="F84" i="66"/>
  <c r="G84" i="66"/>
  <c r="F85" i="66"/>
  <c r="G85" i="66"/>
  <c r="E84" i="66"/>
  <c r="E85" i="66"/>
  <c r="D15" i="99" l="1"/>
  <c r="C8" i="99" l="1"/>
  <c r="D12" i="110"/>
  <c r="C16" i="64" s="1"/>
  <c r="C17" i="64" l="1"/>
  <c r="C20" i="100" l="1" a="1"/>
  <c r="C27" i="100" s="1"/>
  <c r="B20" i="100" a="1"/>
  <c r="B27" i="100" s="1"/>
  <c r="A20" i="100" a="1"/>
  <c r="A27" i="100" s="1"/>
  <c r="C6" i="100" a="1"/>
  <c r="C13" i="100" s="1"/>
  <c r="B6" i="100" a="1"/>
  <c r="B16" i="100" s="1"/>
  <c r="A6" i="100" a="1"/>
  <c r="A16" i="100" s="1"/>
  <c r="C64" i="66" a="1"/>
  <c r="C71" i="66" s="1"/>
  <c r="B64" i="66" a="1"/>
  <c r="B72" i="66" s="1"/>
  <c r="B98" i="66" s="1"/>
  <c r="A64" i="66" a="1"/>
  <c r="A72" i="66" s="1"/>
  <c r="C50" i="66" a="1"/>
  <c r="C60" i="66" s="1"/>
  <c r="B50" i="66" a="1"/>
  <c r="B60" i="66" s="1"/>
  <c r="A50" i="66" a="1"/>
  <c r="A60" i="66" s="1"/>
  <c r="C36" i="66" a="1"/>
  <c r="C46" i="66" s="1"/>
  <c r="B36" i="66" a="1"/>
  <c r="B46" i="66" s="1"/>
  <c r="A36" i="66" a="1"/>
  <c r="A46" i="66" s="1"/>
  <c r="C22" i="66" a="1"/>
  <c r="C31" i="66" s="1"/>
  <c r="B22" i="66" a="1"/>
  <c r="B31" i="66" s="1"/>
  <c r="A22" i="66" a="1"/>
  <c r="A31" i="66" s="1"/>
  <c r="C8" i="66" a="1"/>
  <c r="C8" i="66" s="1"/>
  <c r="B8" i="66" a="1"/>
  <c r="B8" i="66" s="1"/>
  <c r="A8" i="66" a="1"/>
  <c r="A8" i="66" s="1"/>
  <c r="C70" i="66" l="1"/>
  <c r="C64" i="66"/>
  <c r="C20" i="100"/>
  <c r="C28" i="100"/>
  <c r="C34" i="100" s="1"/>
  <c r="B65" i="66"/>
  <c r="B90" i="66" s="1"/>
  <c r="A69" i="66"/>
  <c r="B69" i="66"/>
  <c r="B95" i="66" s="1"/>
  <c r="C65" i="66"/>
  <c r="C72" i="66"/>
  <c r="A73" i="66"/>
  <c r="B73" i="66"/>
  <c r="B99" i="66" s="1"/>
  <c r="C66" i="66"/>
  <c r="C74" i="66"/>
  <c r="C69" i="66"/>
  <c r="C68" i="66"/>
  <c r="C73" i="66"/>
  <c r="A65" i="66"/>
  <c r="C24" i="66"/>
  <c r="A66" i="66"/>
  <c r="A70" i="66"/>
  <c r="A74" i="66"/>
  <c r="B66" i="66"/>
  <c r="B91" i="66" s="1"/>
  <c r="B70" i="66"/>
  <c r="B96" i="66" s="1"/>
  <c r="B74" i="66"/>
  <c r="B100" i="66" s="1"/>
  <c r="C28" i="66"/>
  <c r="A67" i="66"/>
  <c r="A71" i="66"/>
  <c r="B67" i="66"/>
  <c r="B92" i="66" s="1"/>
  <c r="B71" i="66"/>
  <c r="B97" i="66" s="1"/>
  <c r="C67" i="66"/>
  <c r="C32" i="66"/>
  <c r="A64" i="66"/>
  <c r="A68" i="66"/>
  <c r="B64" i="66"/>
  <c r="B68" i="66"/>
  <c r="B93" i="66" s="1"/>
  <c r="A20" i="100"/>
  <c r="A24" i="100"/>
  <c r="B24" i="100"/>
  <c r="C21" i="100"/>
  <c r="C29" i="100"/>
  <c r="C35" i="100" s="1"/>
  <c r="B20" i="100"/>
  <c r="A28" i="100"/>
  <c r="A34" i="100" s="1"/>
  <c r="B28" i="100"/>
  <c r="B34" i="100" s="1"/>
  <c r="C24" i="100"/>
  <c r="C25" i="100"/>
  <c r="A21" i="100"/>
  <c r="A25" i="100"/>
  <c r="A29" i="100"/>
  <c r="A35" i="100" s="1"/>
  <c r="B21" i="100"/>
  <c r="B25" i="100"/>
  <c r="B29" i="100"/>
  <c r="B35" i="100" s="1"/>
  <c r="A22" i="100"/>
  <c r="A26" i="100"/>
  <c r="A30" i="100"/>
  <c r="A36" i="100" s="1"/>
  <c r="B22" i="100"/>
  <c r="B26" i="100"/>
  <c r="B30" i="100"/>
  <c r="B36" i="100" s="1"/>
  <c r="C22" i="100"/>
  <c r="C26" i="100"/>
  <c r="C30" i="100"/>
  <c r="C36" i="100" s="1"/>
  <c r="A23" i="100"/>
  <c r="B23" i="100"/>
  <c r="C23" i="100"/>
  <c r="B9" i="100"/>
  <c r="B13" i="100"/>
  <c r="A6" i="100"/>
  <c r="A10" i="100"/>
  <c r="A14" i="100"/>
  <c r="B6" i="100"/>
  <c r="B10" i="100"/>
  <c r="B14" i="100"/>
  <c r="C6" i="100"/>
  <c r="C10" i="100"/>
  <c r="C14" i="100"/>
  <c r="A9" i="100"/>
  <c r="A13" i="100"/>
  <c r="A7" i="100"/>
  <c r="A11" i="100"/>
  <c r="A15" i="100"/>
  <c r="B7" i="100"/>
  <c r="B11" i="100"/>
  <c r="B15" i="100"/>
  <c r="C7" i="100"/>
  <c r="C11" i="100"/>
  <c r="C15" i="100"/>
  <c r="A8" i="100"/>
  <c r="A12" i="100"/>
  <c r="B8" i="100"/>
  <c r="B12" i="100"/>
  <c r="C8" i="100"/>
  <c r="C12" i="100"/>
  <c r="C16" i="100"/>
  <c r="C9" i="100"/>
  <c r="A53" i="66"/>
  <c r="A57" i="66"/>
  <c r="B57" i="66"/>
  <c r="C57" i="66"/>
  <c r="A50" i="66"/>
  <c r="D50" i="66" s="1"/>
  <c r="A54" i="66"/>
  <c r="A58" i="66"/>
  <c r="B50" i="66"/>
  <c r="B54" i="66"/>
  <c r="B58" i="66"/>
  <c r="C50" i="66"/>
  <c r="C54" i="66"/>
  <c r="C58" i="66"/>
  <c r="B53" i="66"/>
  <c r="C53" i="66"/>
  <c r="A51" i="66"/>
  <c r="A55" i="66"/>
  <c r="A59" i="66"/>
  <c r="B51" i="66"/>
  <c r="B55" i="66"/>
  <c r="B59" i="66"/>
  <c r="C51" i="66"/>
  <c r="C55" i="66"/>
  <c r="C59" i="66"/>
  <c r="A52" i="66"/>
  <c r="A56" i="66"/>
  <c r="B52" i="66"/>
  <c r="B56" i="66"/>
  <c r="C52" i="66"/>
  <c r="C56" i="66"/>
  <c r="B25" i="66"/>
  <c r="B29" i="66"/>
  <c r="C25" i="66"/>
  <c r="C29" i="66"/>
  <c r="A24" i="66"/>
  <c r="A28" i="66"/>
  <c r="A32" i="66"/>
  <c r="B24" i="66"/>
  <c r="B28" i="66"/>
  <c r="B32" i="66"/>
  <c r="A22" i="66"/>
  <c r="A26" i="66"/>
  <c r="A30" i="66"/>
  <c r="B22" i="66"/>
  <c r="B26" i="66"/>
  <c r="B30" i="66"/>
  <c r="C22" i="66"/>
  <c r="C26" i="66"/>
  <c r="C30" i="66"/>
  <c r="A25" i="66"/>
  <c r="A29" i="66"/>
  <c r="A23" i="66"/>
  <c r="A27" i="66"/>
  <c r="B23" i="66"/>
  <c r="B27" i="66"/>
  <c r="C23" i="66"/>
  <c r="C27" i="66"/>
  <c r="B39" i="66"/>
  <c r="B43" i="66"/>
  <c r="A36" i="66"/>
  <c r="A44" i="66"/>
  <c r="B40" i="66"/>
  <c r="C36" i="66"/>
  <c r="C44" i="66"/>
  <c r="A37" i="66"/>
  <c r="A41" i="66"/>
  <c r="A45" i="66"/>
  <c r="B37" i="66"/>
  <c r="B41" i="66"/>
  <c r="B45" i="66"/>
  <c r="C37" i="66"/>
  <c r="C41" i="66"/>
  <c r="C45" i="66"/>
  <c r="A39" i="66"/>
  <c r="A43" i="66"/>
  <c r="C39" i="66"/>
  <c r="C43" i="66"/>
  <c r="A40" i="66"/>
  <c r="B36" i="66"/>
  <c r="B44" i="66"/>
  <c r="C40" i="66"/>
  <c r="A38" i="66"/>
  <c r="A42" i="66"/>
  <c r="B38" i="66"/>
  <c r="B42" i="66"/>
  <c r="C38" i="66"/>
  <c r="C42" i="66"/>
  <c r="C15" i="66"/>
  <c r="C11" i="66"/>
  <c r="C18" i="66"/>
  <c r="C14" i="66"/>
  <c r="C10" i="66"/>
  <c r="C17" i="66"/>
  <c r="C13" i="66"/>
  <c r="C9" i="66"/>
  <c r="C16" i="66"/>
  <c r="C12" i="66"/>
  <c r="B16" i="66"/>
  <c r="B15" i="66"/>
  <c r="B11" i="66"/>
  <c r="B18" i="66"/>
  <c r="B14" i="66"/>
  <c r="B10" i="66"/>
  <c r="B17" i="66"/>
  <c r="B13" i="66"/>
  <c r="B9" i="66"/>
  <c r="B12" i="66"/>
  <c r="A15" i="66"/>
  <c r="A14" i="66"/>
  <c r="A10" i="66"/>
  <c r="A17" i="66"/>
  <c r="A13" i="66"/>
  <c r="A9" i="66"/>
  <c r="A11" i="66"/>
  <c r="A18" i="66"/>
  <c r="A16" i="66"/>
  <c r="A12" i="66"/>
  <c r="D52" i="66" l="1"/>
  <c r="C84" i="66"/>
  <c r="C85" i="66"/>
  <c r="C83" i="66"/>
  <c r="B85" i="66"/>
  <c r="B83" i="66"/>
  <c r="B84" i="66"/>
  <c r="A85" i="66"/>
  <c r="A84" i="66"/>
  <c r="A83" i="66"/>
  <c r="D60" i="66"/>
  <c r="D72" i="66"/>
  <c r="D55" i="66"/>
  <c r="D53" i="66"/>
  <c r="G53" i="66" s="1"/>
  <c r="D65" i="66"/>
  <c r="D73" i="66"/>
  <c r="D51" i="66"/>
  <c r="D58" i="66"/>
  <c r="D68" i="66"/>
  <c r="D71" i="66"/>
  <c r="D66" i="66"/>
  <c r="D56" i="66"/>
  <c r="D59" i="66"/>
  <c r="D54" i="66"/>
  <c r="D57" i="66"/>
  <c r="D64" i="66"/>
  <c r="D67" i="66"/>
  <c r="D69" i="66"/>
  <c r="D74" i="66"/>
  <c r="G80" i="66"/>
  <c r="D70" i="66" l="1"/>
  <c r="D16" i="99"/>
  <c r="D20" i="99" s="1"/>
  <c r="C16" i="99"/>
  <c r="C20" i="99" s="1"/>
  <c r="E78" i="66"/>
  <c r="E80" i="66" l="1"/>
  <c r="E102" i="66"/>
  <c r="C22" i="99"/>
  <c r="C29" i="99" l="1"/>
  <c r="C33" i="99"/>
  <c r="C37" i="99"/>
  <c r="C35" i="99"/>
  <c r="C32" i="99"/>
  <c r="C30" i="99"/>
  <c r="C34" i="99"/>
  <c r="C38" i="99"/>
  <c r="C31" i="99"/>
  <c r="C39" i="99"/>
  <c r="C36" i="99"/>
  <c r="C28" i="99"/>
  <c r="D33" i="99" l="1"/>
  <c r="E33" i="99" s="1"/>
  <c r="D36" i="99"/>
  <c r="E36" i="99" s="1"/>
  <c r="D39" i="99"/>
  <c r="E39" i="99" s="1"/>
  <c r="D34" i="99"/>
  <c r="E34" i="99" s="1"/>
  <c r="D31" i="99"/>
  <c r="E31" i="99" s="1"/>
  <c r="D35" i="99"/>
  <c r="E35" i="99" s="1"/>
  <c r="D32" i="99"/>
  <c r="E32" i="99" s="1"/>
  <c r="D28" i="99"/>
  <c r="E28" i="99" s="1"/>
  <c r="D29" i="99"/>
  <c r="E29" i="99" s="1"/>
  <c r="D30" i="99"/>
  <c r="E30" i="99" s="1"/>
  <c r="D38" i="99" l="1"/>
  <c r="E38" i="99" s="1"/>
  <c r="D37" i="99"/>
  <c r="E37" i="99" s="1"/>
  <c r="C41" i="99" l="1"/>
  <c r="C42" i="99" s="1"/>
  <c r="F79" i="66" s="1"/>
  <c r="F80" i="66" l="1"/>
  <c r="F103" i="66"/>
  <c r="C2" i="50"/>
  <c r="E52" i="66" l="1"/>
  <c r="G51" i="66"/>
  <c r="G64" i="66"/>
  <c r="F57" i="66"/>
  <c r="F60" i="66"/>
  <c r="G67" i="66"/>
  <c r="G92" i="66" s="1"/>
  <c r="F59" i="66"/>
  <c r="G55" i="66"/>
  <c r="F52" i="66"/>
  <c r="G58" i="66"/>
  <c r="F70" i="66"/>
  <c r="G70" i="66"/>
  <c r="G73" i="66"/>
  <c r="E70" i="66"/>
  <c r="F72" i="66"/>
  <c r="G57" i="66"/>
  <c r="G68" i="66"/>
  <c r="E50" i="66"/>
  <c r="F65" i="66"/>
  <c r="E73" i="66"/>
  <c r="E69" i="66"/>
  <c r="E55" i="66"/>
  <c r="E95" i="66" s="1"/>
  <c r="G74" i="66"/>
  <c r="G60" i="66"/>
  <c r="G100" i="66" s="1"/>
  <c r="E71" i="66"/>
  <c r="E57" i="66"/>
  <c r="E97" i="66" s="1"/>
  <c r="E66" i="66"/>
  <c r="F55" i="66"/>
  <c r="F95" i="66" s="1"/>
  <c r="F69" i="66"/>
  <c r="F68" i="66"/>
  <c r="F54" i="66"/>
  <c r="E60" i="66"/>
  <c r="E100" i="66" s="1"/>
  <c r="E74" i="66"/>
  <c r="E72" i="66"/>
  <c r="E58" i="66"/>
  <c r="E67" i="66"/>
  <c r="E53" i="66"/>
  <c r="E65" i="66"/>
  <c r="E51" i="66"/>
  <c r="E90" i="66" l="1"/>
  <c r="E98" i="66"/>
  <c r="F93" i="66"/>
  <c r="G98" i="66"/>
  <c r="E92" i="66"/>
  <c r="E91" i="66"/>
  <c r="G52" i="66"/>
  <c r="F50" i="66"/>
  <c r="E68" i="66"/>
  <c r="F53" i="66"/>
  <c r="G65" i="66"/>
  <c r="G90" i="66" s="1"/>
  <c r="F74" i="66"/>
  <c r="F100" i="66" s="1"/>
  <c r="G69" i="66"/>
  <c r="G95" i="66" s="1"/>
  <c r="F56" i="66"/>
  <c r="F96" i="66" s="1"/>
  <c r="F71" i="66"/>
  <c r="F97" i="66" s="1"/>
  <c r="G50" i="66"/>
  <c r="G56" i="66"/>
  <c r="G96" i="66" s="1"/>
  <c r="F73" i="66"/>
  <c r="F99" i="66" s="1"/>
  <c r="F66" i="66"/>
  <c r="F91" i="66" s="1"/>
  <c r="E56" i="66"/>
  <c r="E96" i="66" s="1"/>
  <c r="F67" i="66"/>
  <c r="G72" i="66"/>
  <c r="F47" i="66"/>
  <c r="G59" i="66"/>
  <c r="G99" i="66" s="1"/>
  <c r="F58" i="66"/>
  <c r="F98" i="66" s="1"/>
  <c r="F51" i="66"/>
  <c r="F90" i="66" s="1"/>
  <c r="G54" i="66"/>
  <c r="G93" i="66" s="1"/>
  <c r="G71" i="66"/>
  <c r="G97" i="66" s="1"/>
  <c r="E59" i="66"/>
  <c r="E99" i="66" s="1"/>
  <c r="G66" i="66"/>
  <c r="F64" i="66"/>
  <c r="E64" i="66"/>
  <c r="E47" i="66"/>
  <c r="E54" i="66"/>
  <c r="E93" i="66" s="1"/>
  <c r="E105" i="66" l="1"/>
  <c r="G91" i="66"/>
  <c r="F92" i="66"/>
  <c r="E75" i="66"/>
  <c r="G61" i="66"/>
  <c r="E61" i="66"/>
  <c r="F61" i="66"/>
  <c r="G75" i="66" l="1"/>
  <c r="F75" i="66"/>
  <c r="E86" i="66" l="1"/>
  <c r="G86" i="66" l="1"/>
  <c r="F86" i="66"/>
  <c r="G105" i="66" l="1"/>
  <c r="F105" i="66"/>
  <c r="C6" i="64" l="1" a="1"/>
  <c r="C6" i="64" l="1"/>
  <c r="C11" i="64" s="1"/>
  <c r="C8" i="64"/>
  <c r="C13" i="64" s="1"/>
  <c r="C7" i="64"/>
  <c r="C12" i="64" s="1"/>
</calcChain>
</file>

<file path=xl/sharedStrings.xml><?xml version="1.0" encoding="utf-8"?>
<sst xmlns="http://schemas.openxmlformats.org/spreadsheetml/2006/main" count="468" uniqueCount="259">
  <si>
    <t>Sheet</t>
  </si>
  <si>
    <t>Description</t>
  </si>
  <si>
    <t>Status</t>
  </si>
  <si>
    <t>Output</t>
  </si>
  <si>
    <t>Highlight</t>
  </si>
  <si>
    <t>A key result from this part of the model (in particular one that will be used elsewhere in the model)</t>
  </si>
  <si>
    <t>Input Data</t>
  </si>
  <si>
    <t>Style Guidelines</t>
  </si>
  <si>
    <t>Name</t>
  </si>
  <si>
    <t>Note</t>
  </si>
  <si>
    <t>H1</t>
  </si>
  <si>
    <t>H2</t>
  </si>
  <si>
    <t>H3</t>
  </si>
  <si>
    <t>H4</t>
  </si>
  <si>
    <t>Heading level 1</t>
  </si>
  <si>
    <t>Heading level 2</t>
  </si>
  <si>
    <t>Heading level 3</t>
  </si>
  <si>
    <t>Heading level 4</t>
  </si>
  <si>
    <t>Title</t>
  </si>
  <si>
    <t>Sheet Title</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</si>
  <si>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</si>
  <si>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</si>
  <si>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</si>
  <si>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r>
      <t xml:space="preserve">An Excel Name applying to one or more adjacent cells (use </t>
    </r>
    <r>
      <rPr>
        <u/>
        <sz val="9"/>
        <rFont val="Arial"/>
        <family val="2"/>
      </rPr>
      <t>I</t>
    </r>
    <r>
      <rPr>
        <sz val="9"/>
        <rFont val="Arial"/>
        <family val="2"/>
      </rPr>
      <t xml:space="preserve">nsert </t>
    </r>
    <r>
      <rPr>
        <u/>
        <sz val="9"/>
        <rFont val="Arial"/>
        <family val="2"/>
      </rPr>
      <t>N</t>
    </r>
    <r>
      <rPr>
        <sz val="9"/>
        <rFont val="Arial"/>
        <family val="2"/>
      </rPr>
      <t xml:space="preserve">ame </t>
    </r>
    <r>
      <rPr>
        <u/>
        <sz val="9"/>
        <rFont val="Arial"/>
        <family val="2"/>
      </rPr>
      <t>C</t>
    </r>
    <r>
      <rPr>
        <sz val="9"/>
        <rFont val="Arial"/>
        <family val="2"/>
      </rPr>
      <t>reate to actually create the Excel Names)</t>
    </r>
  </si>
  <si>
    <t>A note (NB smaller than standard font size)</t>
  </si>
  <si>
    <t>NB Use Window Unfreeze Panes (on each worksheet) to have row 1 scroll with the rest of the worksheet</t>
  </si>
  <si>
    <t>Version</t>
  </si>
  <si>
    <t>Objective</t>
  </si>
  <si>
    <t xml:space="preserve">Title </t>
  </si>
  <si>
    <t>Details</t>
  </si>
  <si>
    <t>Author</t>
  </si>
  <si>
    <t>Information</t>
  </si>
  <si>
    <t>History</t>
  </si>
  <si>
    <t>Contents</t>
  </si>
  <si>
    <t xml:space="preserve"> </t>
  </si>
  <si>
    <t>Checksum</t>
  </si>
  <si>
    <t>Verified by</t>
  </si>
  <si>
    <t>Enter name of reviewer</t>
  </si>
  <si>
    <t>Type of QA</t>
  </si>
  <si>
    <t>Self-check by author</t>
  </si>
  <si>
    <t>External QA</t>
  </si>
  <si>
    <t>QA results delivery format</t>
  </si>
  <si>
    <t>Report</t>
  </si>
  <si>
    <t>Presentation</t>
  </si>
  <si>
    <t>Notes to spreadsheet</t>
  </si>
  <si>
    <t>Enter version of workbook checked</t>
  </si>
  <si>
    <t>QA notes</t>
  </si>
  <si>
    <t>Status (issue resolved?)</t>
  </si>
  <si>
    <t>Issue</t>
  </si>
  <si>
    <t>QA completed but issues to resolve</t>
  </si>
  <si>
    <t>A cell that is highlighted for uncertainty</t>
  </si>
  <si>
    <t>Input</t>
  </si>
  <si>
    <t>Details of modifications introduced</t>
  </si>
  <si>
    <t xml:space="preserve">Date </t>
  </si>
  <si>
    <t>Internal QA - informal</t>
  </si>
  <si>
    <t>Internal QA - formal</t>
  </si>
  <si>
    <t>Yes</t>
  </si>
  <si>
    <t>Date</t>
  </si>
  <si>
    <t>Check input data</t>
  </si>
  <si>
    <t>Check calculations</t>
  </si>
  <si>
    <t>Check methodology</t>
  </si>
  <si>
    <t>Check implementation</t>
  </si>
  <si>
    <t>Enter date review completed</t>
  </si>
  <si>
    <t>Objective of QA</t>
  </si>
  <si>
    <t>Quality Assurance</t>
  </si>
  <si>
    <t>Note or Source</t>
  </si>
  <si>
    <t>Advanced user styles</t>
  </si>
  <si>
    <t>Input assumption</t>
  </si>
  <si>
    <t>Source</t>
  </si>
  <si>
    <t>Named range</t>
  </si>
  <si>
    <t xml:space="preserve">Note </t>
  </si>
  <si>
    <t>A source</t>
  </si>
  <si>
    <t>Styles</t>
  </si>
  <si>
    <t>Un-format</t>
  </si>
  <si>
    <t>Going back to default Excel formatting</t>
  </si>
  <si>
    <t>Version Histrory</t>
  </si>
  <si>
    <t>Workbook QA</t>
  </si>
  <si>
    <t>Ethernet main links</t>
  </si>
  <si>
    <t>Ofcom Licence Fee   Openreach</t>
  </si>
  <si>
    <t>Openreach non copper</t>
  </si>
  <si>
    <t>Openreach sales product management</t>
  </si>
  <si>
    <t>Openreach Systems   Development  Ethernet Specific</t>
  </si>
  <si>
    <t>OR Service Centre   Assurance Ethernet</t>
  </si>
  <si>
    <t>OR Service Centre   Provision Ethernet</t>
  </si>
  <si>
    <t>Routeing   records</t>
  </si>
  <si>
    <t>Ethernet Backhaul Direct Active</t>
  </si>
  <si>
    <t>Ethernet Backhaul Direct extended reach</t>
  </si>
  <si>
    <t>Ethernet Backhaul Direct Passive</t>
  </si>
  <si>
    <t>Ethernet Backhaul Direct Resilience Active</t>
  </si>
  <si>
    <t>Ethernet Backhaul Direct Resilience Passive</t>
  </si>
  <si>
    <t>Main Link</t>
  </si>
  <si>
    <t>Backhaul Extension Services Fibre</t>
  </si>
  <si>
    <t>Ethernet Access Direct Fibre</t>
  </si>
  <si>
    <t>Ethernet Electronics</t>
  </si>
  <si>
    <t>CL578</t>
  </si>
  <si>
    <t>CO447</t>
  </si>
  <si>
    <t>CO485</t>
  </si>
  <si>
    <t>CO772</t>
  </si>
  <si>
    <t>CO801</t>
  </si>
  <si>
    <t>CP502</t>
  </si>
  <si>
    <t>CW609</t>
  </si>
  <si>
    <t>CW901</t>
  </si>
  <si>
    <t>CE104</t>
  </si>
  <si>
    <t>Ethernet Excess Construction</t>
  </si>
  <si>
    <t>CL160</t>
  </si>
  <si>
    <t>CL573</t>
  </si>
  <si>
    <t>CN617</t>
  </si>
  <si>
    <t>CN619</t>
  </si>
  <si>
    <t>CN620</t>
  </si>
  <si>
    <t>CN623</t>
  </si>
  <si>
    <t>CN624</t>
  </si>
  <si>
    <t>CO254</t>
  </si>
  <si>
    <t>OR Project Services</t>
  </si>
  <si>
    <t>CO450</t>
  </si>
  <si>
    <t>Wholesale Extension Services Fibre</t>
  </si>
  <si>
    <t>CO484</t>
  </si>
  <si>
    <t>CW617</t>
  </si>
  <si>
    <t>Other Ethernet Rentals   CCTV</t>
  </si>
  <si>
    <t>CW619</t>
  </si>
  <si>
    <t>Other Ethernet new provides   CCTV</t>
  </si>
  <si>
    <t>Outputs</t>
  </si>
  <si>
    <t>Connection</t>
  </si>
  <si>
    <t>Rental</t>
  </si>
  <si>
    <t>Patch panel</t>
  </si>
  <si>
    <t>Total</t>
  </si>
  <si>
    <t>Shared</t>
  </si>
  <si>
    <t>Passive</t>
  </si>
  <si>
    <t>Active</t>
  </si>
  <si>
    <t>Inter-exchange dark fibre</t>
  </si>
  <si>
    <t>Cost per circuit per year</t>
  </si>
  <si>
    <t>years</t>
  </si>
  <si>
    <t>Utilisation assumption</t>
  </si>
  <si>
    <t>Cost per circuit</t>
  </si>
  <si>
    <t>Time to conduct ODTR test</t>
  </si>
  <si>
    <t>hours</t>
  </si>
  <si>
    <t>£</t>
  </si>
  <si>
    <t>£/hour</t>
  </si>
  <si>
    <t>Cost per panel</t>
  </si>
  <si>
    <t>#</t>
  </si>
  <si>
    <t>Installation time per panel</t>
  </si>
  <si>
    <t>Equipment cost per panel</t>
  </si>
  <si>
    <t>Total ports</t>
  </si>
  <si>
    <t>Cost per circuit end</t>
  </si>
  <si>
    <t>Asset life</t>
  </si>
  <si>
    <t>End of year capital employed</t>
  </si>
  <si>
    <t>Depreciation + ROCE</t>
  </si>
  <si>
    <t>Year</t>
  </si>
  <si>
    <t>£/year</t>
  </si>
  <si>
    <t>Include</t>
  </si>
  <si>
    <t>Component</t>
  </si>
  <si>
    <t>Classification</t>
  </si>
  <si>
    <t>Code</t>
  </si>
  <si>
    <t>A end (exchange)</t>
  </si>
  <si>
    <t>B end (exchange)</t>
  </si>
  <si>
    <t>Return on MCE</t>
  </si>
  <si>
    <t>Mean capital employed (MCE)</t>
  </si>
  <si>
    <t>Inputs</t>
  </si>
  <si>
    <t>LRIC to FAC labour rate uplift</t>
  </si>
  <si>
    <t>Resource cost (FAC)</t>
  </si>
  <si>
    <t>Ancillary services</t>
  </si>
  <si>
    <t>Cessation charge</t>
  </si>
  <si>
    <t>Time for desk-based engineer to plan activity and raise on system</t>
  </si>
  <si>
    <t>Time for field engineer to cease circuit</t>
  </si>
  <si>
    <t>Right when tested (RWT) charge</t>
  </si>
  <si>
    <t>Validate fault, review diagnostic data, create task</t>
  </si>
  <si>
    <t>Arrange site access, locate PTO, assign task</t>
  </si>
  <si>
    <t>Precision test officer (PTO)</t>
  </si>
  <si>
    <t>Travel to site</t>
  </si>
  <si>
    <t>Conduct Optical Time Domain Reflectometer test at 1625</t>
  </si>
  <si>
    <t>Attach light source</t>
  </si>
  <si>
    <t>Conduct ODTR test at 1310 and 1550</t>
  </si>
  <si>
    <t>Travel back to initial site</t>
  </si>
  <si>
    <t>Remove light source</t>
  </si>
  <si>
    <t>Communicate back to AOC</t>
  </si>
  <si>
    <t>Travel to other end of circuit</t>
  </si>
  <si>
    <t>Calculations</t>
  </si>
  <si>
    <t>Section</t>
  </si>
  <si>
    <t>Worksheet</t>
  </si>
  <si>
    <t>Confidentiality</t>
  </si>
  <si>
    <t>Elements A and B</t>
  </si>
  <si>
    <t>Element C</t>
  </si>
  <si>
    <t>comp_EAD</t>
  </si>
  <si>
    <t>comp_CI</t>
  </si>
  <si>
    <t>n/a - not used to provide EAD services (connection, rental or main link)</t>
  </si>
  <si>
    <t>Components</t>
  </si>
  <si>
    <t>Labour rates used to estimate costs of element C and ancillary services</t>
  </si>
  <si>
    <t>LRIC labour rate for a less qualified engineer</t>
  </si>
  <si>
    <t>LRIC labour rate for a more qualified engineer</t>
  </si>
  <si>
    <t>FAC labour rate for a less qualified engineer</t>
  </si>
  <si>
    <t>FAC labour rate for a more qualified engineer</t>
  </si>
  <si>
    <t>Source: Appendix 4.1, Page 121 of BT's 2016/17 RFS, https://www.btplc.com/Thegroup/Policyandregulation/Governance/Financialstatements/2017/RRD2017Final.pdf</t>
  </si>
  <si>
    <t>Source: Appendix 4.5, Page 122 of BT's 2016/17 RFS, https://www.btplc.com/Thegroup/Policyandregulation/Governance/Financialstatements/2017/RRD2017Final.pdf</t>
  </si>
  <si>
    <t>Element C - costs specific to inter-exchange dark fibre services</t>
  </si>
  <si>
    <t>This sheet estimates unit FACs for items/activities that are specific to inter-exchange dark fibre services (i.e. those that make up 'element C' of the cost stack)</t>
  </si>
  <si>
    <t>Initial testing costs / birth certificate</t>
  </si>
  <si>
    <t>This sheet estimates unit FACs for ancillary services specific to inter-exchange dark fibre</t>
  </si>
  <si>
    <t>Staff member in Access Operations Centre (AOC)</t>
  </si>
  <si>
    <t>Element A: passive costs required for inter-exchange dark fibre</t>
  </si>
  <si>
    <t>Element B.i: other costs required for, but not specific to, inter-exchange dark fibre</t>
  </si>
  <si>
    <t>Element B.ii: other costs required for, but not specific to, inter-exchange dark fibre</t>
  </si>
  <si>
    <t>For subset of components where unit FAC is estimated as a proportion of the unit FAC for EAD 1Gbit/s</t>
  </si>
  <si>
    <t>Weighted average cost of capital (WACC)</t>
  </si>
  <si>
    <t>%</t>
  </si>
  <si>
    <t>List of components used to provide contemporary interface (CI) services in BT's 2016/17 RFS</t>
  </si>
  <si>
    <t>Labour rates</t>
  </si>
  <si>
    <t>Labour rate inputs used to estimate costs specific to dark fibre services (element C) and cost of ancillary services</t>
  </si>
  <si>
    <t>Main services</t>
  </si>
  <si>
    <t>Summary of estimated unit FACs for main and ancillary inter-exchange dark fibre services</t>
  </si>
  <si>
    <t>EAD 1Gbit/s unit FAC by component (£)</t>
  </si>
  <si>
    <t>EAD 1Gbit/s cumulo unit FAC by component (£)</t>
  </si>
  <si>
    <t>EAD 1Gbit/s unit FAC (excluding cumulo) by component (£)</t>
  </si>
  <si>
    <t>connections</t>
  </si>
  <si>
    <t>circuits</t>
  </si>
  <si>
    <t>Element C - costs specific to inter-exchange dark fibre (£)</t>
  </si>
  <si>
    <t>Element B.i - other costs required for, but not specific to, inter-exchange dark fibre (£)</t>
  </si>
  <si>
    <t>Element A - passive costs required for inter-exchange dark fibre (£)</t>
  </si>
  <si>
    <t>This sheet estimates unit FACs for the main inter-exchange dark fibre services (connection, rental and main link)</t>
  </si>
  <si>
    <t>Connection (per connection)</t>
  </si>
  <si>
    <t>per connection</t>
  </si>
  <si>
    <t>per year</t>
  </si>
  <si>
    <t>per circuit ceased</t>
  </si>
  <si>
    <t>Removed</t>
  </si>
  <si>
    <t>metres</t>
  </si>
  <si>
    <t>per metre per year</t>
  </si>
  <si>
    <t>per applicable RWT fault</t>
  </si>
  <si>
    <t>Main services - single fibre circuits</t>
  </si>
  <si>
    <t>Main services - dual fibre circuits</t>
  </si>
  <si>
    <t>Estimated unit FAC for inter-exchange dark fibre services (£)</t>
  </si>
  <si>
    <t>Summary of passive inter-exchange dark fibre costs (element A) and costs required for, but not specific to, inter-exchange dark fibre (element B)</t>
  </si>
  <si>
    <t>Estimates unit FACs for main inter-exchange dark fibre services</t>
  </si>
  <si>
    <t>Estimates unit FACs for ancillary inter-exchange dark fibre services</t>
  </si>
  <si>
    <t>Summary of costs specific to inter-exchange dark fibre services (element C)</t>
  </si>
  <si>
    <t>Initial testing / birth certificate</t>
  </si>
  <si>
    <t>Main Link (per metre)</t>
  </si>
  <si>
    <t>Rental (per year)</t>
  </si>
  <si>
    <t>Element A</t>
  </si>
  <si>
    <t>Element B</t>
  </si>
  <si>
    <t>Inter-exchange dark fibre unit FAC (£) - as published in Table A20.5 of Volume 2 of 2019 BCMR Consultation</t>
  </si>
  <si>
    <t>Note: percentages hardcoded as dependent on redacted confidential data from rows 9 to 19 of 'Main services' sheet</t>
  </si>
  <si>
    <t>Note: hardcoded as dependent on confidential data from above</t>
  </si>
  <si>
    <t>Elements A and B - passive costs (A) and other costs not specific to inter-exchange dark fibre services (B)</t>
  </si>
  <si>
    <t>Source: Volume II, section 8.96, of the 2016 BCMR Statement</t>
  </si>
  <si>
    <t>Ofcom assumption</t>
  </si>
  <si>
    <t>Twice the single fibre charge</t>
  </si>
  <si>
    <t>Twice the single fibre charge, except including only one set of initial testing costs</t>
  </si>
  <si>
    <r>
      <t xml:space="preserve">Element B.ii - other costs required for, but not specific to, inter-exchange dark fibre </t>
    </r>
    <r>
      <rPr>
        <sz val="9"/>
        <rFont val="Arial"/>
        <family val="2"/>
      </rPr>
      <t>(for components allocated using revenue in BT's RFS, so proportion of EAD component unit FAC to include is calculated as ratio of elements [A + B.i + C] to total EAD 1Gbit/s unit FAC (excluding costs of components in B.ii))</t>
    </r>
  </si>
  <si>
    <t>For subset of components allocated using revenue in BT's RFS, so proportion of EAD component unit FAC to include is calculated as ratio of elements [A + B.i + C] to total EAD 1Gbit/s unit FAC (excluding costs of components in B.ii))</t>
  </si>
  <si>
    <t>To estimate unit Fully Allocated Costs (FAC) for inter-exchange dark fibre services as proposed in 2019 BCMR Consultation</t>
  </si>
  <si>
    <t>Inter-exchange dark fibre pricing model</t>
  </si>
  <si>
    <t>This sheet contains inputs for the proportion of EAD 1Gbit/s component unit FACs to include in elements A and B of the cost stack for inter-exchange dark fibre services</t>
  </si>
  <si>
    <t>Terms and conditions</t>
  </si>
  <si>
    <t xml:space="preserve">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t>
  </si>
  <si>
    <t xml:space="preserve">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t>
  </si>
  <si>
    <t xml:space="preserve">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 </t>
  </si>
  <si>
    <t xml:space="preserve">The inter-exchange dark fibre pricing model provided has been developed to help understand the cost of providing inter-exchange dark fibre services in the UK. </t>
  </si>
  <si>
    <t xml:space="preserve">All right, title and interest in the provided model (the ‘Model’) constructed in Excel to understand the cost of providing inter-exchange dark fibre services in the UK are owned by OFCOM. Such title and interest is protected by United Kingdom intellectual property laws and international treaty provisions. While you may freely use the Model for the purposes for which it is provided, as set out in the accompanying model documentation, it is not to be modified in any way or used for commercial gain or otherwise without the prior written permission of OFCOM. </t>
  </si>
  <si>
    <t xml:space="preserve">The terms and conditions on which OFCOM is making the model available are set out below.  </t>
  </si>
  <si>
    <t>Non-confidential Ofcom model</t>
  </si>
  <si>
    <t>Service volumes (EAD 1Gbit/s connection and rental and Ethernet &lt;=1Gbit/s Main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</si>
</sst>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44" formatCode="_-&quot;£&quot;* #,##0.00_-;\-&quot;£&quot;* #,##0.00_-;_-&quot;£&quot;* &quot;-&quot;??_-;_-@_-"/>
    <numFmt numFmtId="43" formatCode="_-* #,##0.00_-;\-* #,##0.00_-;_-* &quot;-&quot;??_-;_-@_-"/>
    <numFmt numFmtId="164" formatCode="#,##0_);[Red]\-#,##0_);0_);@_)"/>
    <numFmt numFmtId="165" formatCode="#,##0.00_);[Red]\-#,##0.00_);0.00_);@_)"/>
    <numFmt numFmtId="166" formatCode="#,##0%;[Red]\-#,##0%;0%;@_)"/>
    <numFmt numFmtId="167" formatCode="_(* #,##0.00_);_(* \(#,##0.00\);_(* &quot;-&quot;??_);_(@_)"/>
    <numFmt numFmtId="168" formatCode="&quot;£&quot;#,##0.00"/>
    <numFmt numFmtId="169" formatCode="#,##0.00;[Red]\-#,##0.00;\-"/>
    <numFmt numFmtId="170" formatCode="#,##0_);[Red]\(#,##0\);\-_)"/>
    <numFmt numFmtId="171" formatCode="General\ &quot;.&quot;"/>
    <numFmt numFmtId="172" formatCode="0.000"/>
    <numFmt numFmtId="173" formatCode="&quot;£&quot;#,##0.000"/>
  </numFmts>
  <fonts count="31" x14ac:knownFonts="1">
    <font>
      <sz val="9"/>
      <name val="Arial"/>
      <family val="2"/>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u/>
      <sz val="9"/>
      <name val="Arial"/>
      <family val="2"/>
    </font>
    <font>
      <i/>
      <sz val="9"/>
      <color indexed="16"/>
      <name val="Arial"/>
      <family val="2"/>
    </font>
    <font>
      <i/>
      <sz val="9"/>
      <name val="Arial"/>
      <family val="2"/>
    </font>
    <font>
      <sz val="6.3"/>
      <color indexed="63"/>
      <name val="Verdana"/>
      <family val="2"/>
    </font>
    <font>
      <i/>
      <sz val="9"/>
      <color indexed="10"/>
      <name val="Arial"/>
      <family val="2"/>
    </font>
    <font>
      <sz val="8"/>
      <color indexed="10"/>
      <name val="Arial"/>
      <family val="2"/>
    </font>
    <font>
      <i/>
      <sz val="9"/>
      <color rgb="FF969696"/>
      <name val="Arial"/>
      <family val="2"/>
    </font>
    <font>
      <u/>
      <sz val="9"/>
      <color theme="10"/>
      <name val="Arial"/>
      <family val="2"/>
    </font>
    <font>
      <b/>
      <sz val="11"/>
      <name val="Arial"/>
      <family val="2"/>
    </font>
    <font>
      <sz val="9"/>
      <color indexed="10"/>
      <name val="Arial"/>
      <family val="2"/>
    </font>
    <font>
      <sz val="10"/>
      <name val="Arial"/>
      <family val="2"/>
    </font>
    <font>
      <b/>
      <i/>
      <sz val="9"/>
      <name val="Arial"/>
      <family val="2"/>
    </font>
    <font>
      <b/>
      <sz val="16"/>
      <name val="Arial"/>
      <family val="2"/>
    </font>
    <font>
      <u/>
      <sz val="11"/>
      <color theme="10"/>
      <name val="Calibri"/>
      <family val="2"/>
      <scheme val="minor"/>
    </font>
    <font>
      <sz val="9"/>
      <color indexed="8"/>
      <name val="Arial"/>
      <family val="2"/>
    </font>
    <font>
      <b/>
      <u/>
      <sz val="10"/>
      <color indexed="12"/>
      <name val="Arial"/>
      <family val="2"/>
    </font>
    <font>
      <b/>
      <sz val="12"/>
      <color indexed="8"/>
      <name val="Arial"/>
      <family val="2"/>
    </font>
    <font>
      <sz val="11"/>
      <color indexed="8"/>
      <name val="Calibri"/>
      <family val="2"/>
      <scheme val="minor"/>
    </font>
    <font>
      <b/>
      <sz val="16"/>
      <color theme="1"/>
      <name val="Arial"/>
      <family val="2"/>
    </font>
    <font>
      <sz val="9"/>
      <color theme="1"/>
      <name val="Arial"/>
      <family val="2"/>
    </font>
  </fonts>
  <fills count="1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E8D9E8"/>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theme="5" tint="0.79998168889431442"/>
        <bgColor indexed="64"/>
      </patternFill>
    </fill>
    <fill>
      <patternFill patternType="solid">
        <fgColor rgb="FFEAEAEA"/>
        <bgColor indexed="64"/>
      </patternFill>
    </fill>
    <fill>
      <patternFill patternType="solid">
        <fgColor indexed="44"/>
        <bgColor indexed="64"/>
      </patternFill>
    </fill>
    <fill>
      <patternFill patternType="solid">
        <fgColor indexed="22"/>
      </patternFill>
    </fill>
    <fill>
      <patternFill patternType="solid">
        <fgColor rgb="FFFFFFCC"/>
      </patternFill>
    </fill>
  </fills>
  <borders count="10">
    <border>
      <left/>
      <right/>
      <top/>
      <bottom/>
      <diagonal/>
    </border>
    <border>
      <left style="thin">
        <color rgb="FF660066"/>
      </left>
      <right style="thin">
        <color rgb="FF660066"/>
      </right>
      <top style="thin">
        <color rgb="FF660066"/>
      </top>
      <bottom style="thin">
        <color rgb="FF660066"/>
      </bottom>
      <diagonal/>
    </border>
    <border>
      <left style="dotted">
        <color rgb="FF660066"/>
      </left>
      <right style="dotted">
        <color rgb="FF660066"/>
      </right>
      <top style="dotted">
        <color rgb="FF660066"/>
      </top>
      <bottom style="dotted">
        <color rgb="FF660066"/>
      </bottom>
      <diagonal/>
    </border>
    <border>
      <left style="mediumDashed">
        <color rgb="FFC90044"/>
      </left>
      <right style="mediumDashed">
        <color rgb="FFC90044"/>
      </right>
      <top style="mediumDashed">
        <color rgb="FFC90044"/>
      </top>
      <bottom style="mediumDashed">
        <color rgb="FFC90044"/>
      </bottom>
      <diagonal/>
    </border>
    <border>
      <left/>
      <right/>
      <top style="thin">
        <color auto="1"/>
      </top>
      <bottom style="thin">
        <color auto="1"/>
      </bottom>
      <diagonal/>
    </border>
    <border>
      <left style="hair">
        <color rgb="FF00EA00"/>
      </left>
      <right style="hair">
        <color rgb="FF00EA00"/>
      </right>
      <top style="hair">
        <color rgb="FF00EA00"/>
      </top>
      <bottom style="hair">
        <color rgb="FF00EA00"/>
      </bottom>
      <diagonal/>
    </border>
    <border>
      <left style="thin">
        <color rgb="FFC90044"/>
      </left>
      <right style="thin">
        <color rgb="FFC90044"/>
      </right>
      <top style="thin">
        <color rgb="FFC90044"/>
      </top>
      <bottom style="thin">
        <color rgb="FFC9004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5" fillId="0" borderId="0" applyNumberFormat="0" applyAlignment="0">
      <alignment vertical="center"/>
    </xf>
    <xf numFmtId="165" fontId="17" fillId="0" borderId="0" applyNumberFormat="0" applyAlignment="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horizontal="left" vertical="center"/>
    </xf>
    <xf numFmtId="0" fontId="8" fillId="0" borderId="0" applyNumberFormat="0" applyFill="0" applyBorder="0" applyAlignment="0" applyProtection="0">
      <alignment vertical="center"/>
    </xf>
    <xf numFmtId="0" fontId="5" fillId="2" borderId="0" applyNumberFormat="0" applyFont="0" applyBorder="0" applyAlignment="0" applyProtection="0">
      <alignment vertical="center"/>
    </xf>
    <xf numFmtId="0" fontId="12" fillId="0" borderId="0" applyNumberFormat="0" applyAlignment="0">
      <alignment vertical="center"/>
    </xf>
    <xf numFmtId="0" fontId="10" fillId="0" borderId="0" applyNumberFormat="0" applyFill="0" applyBorder="0" applyAlignment="0" applyProtection="0">
      <alignment vertical="center"/>
    </xf>
    <xf numFmtId="164" fontId="5" fillId="0" borderId="0" applyFont="0" applyFill="0" applyBorder="0" applyAlignment="0" applyProtection="0">
      <alignment vertical="center"/>
    </xf>
    <xf numFmtId="0" fontId="5" fillId="3" borderId="0" applyNumberFormat="0" applyFont="0" applyBorder="0" applyAlignment="0" applyProtection="0">
      <alignment vertical="center"/>
    </xf>
    <xf numFmtId="166" fontId="5" fillId="0" borderId="0" applyFont="0" applyFill="0" applyBorder="0" applyAlignment="0" applyProtection="0">
      <alignment horizontal="right" vertical="center"/>
    </xf>
    <xf numFmtId="0" fontId="16" fillId="0" borderId="0" applyNumberFormat="0" applyFill="0" applyProtection="0">
      <alignment horizontal="left" vertical="center"/>
    </xf>
    <xf numFmtId="164" fontId="8" fillId="0" borderId="0" applyNumberFormat="0" applyFill="0" applyBorder="0" applyAlignment="0" applyProtection="0">
      <alignment vertical="center"/>
    </xf>
    <xf numFmtId="0" fontId="5" fillId="0" borderId="0" applyProtection="0">
      <alignment vertical="center"/>
    </xf>
    <xf numFmtId="0" fontId="5" fillId="0" borderId="2" applyNumberFormat="0" applyAlignment="0">
      <alignment vertical="center"/>
      <protection locked="0"/>
    </xf>
    <xf numFmtId="0" fontId="5" fillId="0" borderId="1" applyNumberFormat="0" applyAlignment="0">
      <alignment vertical="center"/>
      <protection locked="0"/>
    </xf>
    <xf numFmtId="0" fontId="16" fillId="0" borderId="0" applyNumberFormat="0" applyFill="0" applyBorder="0" applyAlignment="0" applyProtection="0">
      <alignment vertical="top"/>
    </xf>
    <xf numFmtId="0" fontId="5" fillId="4" borderId="0" applyNumberFormat="0" applyFont="0" applyBorder="0" applyAlignment="0" applyProtection="0">
      <alignment vertical="center"/>
    </xf>
    <xf numFmtId="0" fontId="5" fillId="5" borderId="0" applyNumberFormat="0" applyFont="0" applyBorder="0" applyAlignment="0" applyProtection="0">
      <alignment vertical="center"/>
    </xf>
    <xf numFmtId="0" fontId="10" fillId="0" borderId="0" applyFill="0" applyBorder="0" applyAlignment="0" applyProtection="0">
      <alignment vertical="center"/>
    </xf>
    <xf numFmtId="0" fontId="5" fillId="6" borderId="3" applyNumberFormat="0" applyFont="0" applyAlignment="0" applyProtection="0">
      <alignment vertical="center"/>
    </xf>
    <xf numFmtId="0" fontId="18" fillId="0" borderId="0" applyNumberFormat="0" applyFill="0" applyBorder="0" applyAlignment="0" applyProtection="0">
      <alignment vertical="center"/>
    </xf>
    <xf numFmtId="0" fontId="3" fillId="0" borderId="0"/>
    <xf numFmtId="167" fontId="3" fillId="0" borderId="0" applyFont="0" applyFill="0" applyBorder="0" applyAlignment="0" applyProtection="0"/>
    <xf numFmtId="0" fontId="3" fillId="0" borderId="0"/>
    <xf numFmtId="9" fontId="3" fillId="0" borderId="0" applyFont="0" applyFill="0" applyBorder="0" applyAlignment="0" applyProtection="0"/>
    <xf numFmtId="43" fontId="21" fillId="0" borderId="0" applyFont="0" applyFill="0" applyBorder="0" applyAlignment="0" applyProtection="0"/>
    <xf numFmtId="0" fontId="21" fillId="0" borderId="0"/>
    <xf numFmtId="44" fontId="21" fillId="0" borderId="0" applyFont="0" applyFill="0" applyBorder="0" applyAlignment="0" applyProtection="0"/>
    <xf numFmtId="0" fontId="5" fillId="0" borderId="0">
      <alignment vertical="center"/>
    </xf>
    <xf numFmtId="169" fontId="21" fillId="0" borderId="5" applyProtection="0">
      <alignment vertical="center"/>
      <protection locked="0"/>
    </xf>
    <xf numFmtId="169" fontId="21" fillId="7" borderId="6">
      <alignment vertical="center"/>
    </xf>
    <xf numFmtId="9" fontId="21" fillId="0" borderId="0" applyFont="0" applyFill="0" applyBorder="0" applyAlignment="0" applyProtection="0"/>
    <xf numFmtId="167" fontId="21" fillId="0" borderId="0" applyFont="0" applyFill="0" applyBorder="0" applyAlignment="0" applyProtection="0"/>
    <xf numFmtId="0" fontId="2" fillId="0" borderId="0"/>
    <xf numFmtId="9" fontId="2" fillId="0" borderId="0" applyFont="0" applyFill="0" applyBorder="0" applyAlignment="0" applyProtection="0"/>
    <xf numFmtId="170" fontId="21" fillId="0" borderId="0" applyFill="0" applyBorder="0" applyAlignment="0" applyProtection="0"/>
    <xf numFmtId="0" fontId="24" fillId="0" borderId="0" applyNumberFormat="0" applyFill="0" applyBorder="0" applyAlignment="0" applyProtection="0"/>
    <xf numFmtId="15" fontId="25" fillId="0" borderId="0" applyFill="0" applyBorder="0" applyAlignment="0" applyProtection="0">
      <alignment horizontal="center"/>
    </xf>
    <xf numFmtId="0" fontId="26" fillId="9" borderId="0" applyFill="0" applyBorder="0" applyProtection="0"/>
    <xf numFmtId="171" fontId="27" fillId="10" borderId="4" applyAlignment="0" applyProtection="0"/>
    <xf numFmtId="0" fontId="21" fillId="0" borderId="0"/>
    <xf numFmtId="0" fontId="21" fillId="11" borderId="9" applyNumberFormat="0" applyFont="0" applyAlignment="0" applyProtection="0"/>
    <xf numFmtId="0" fontId="2" fillId="0" borderId="0"/>
    <xf numFmtId="0" fontId="28" fillId="0" borderId="0"/>
    <xf numFmtId="9" fontId="28" fillId="0" borderId="0" applyFont="0" applyFill="0" applyBorder="0" applyAlignment="0" applyProtection="0"/>
    <xf numFmtId="0" fontId="1" fillId="0" borderId="0"/>
  </cellStyleXfs>
  <cellXfs count="151">
    <xf numFmtId="0" fontId="0" fillId="0" borderId="0" xfId="0">
      <alignment vertical="center"/>
    </xf>
    <xf numFmtId="0" fontId="0" fillId="0" borderId="0" xfId="0" applyFill="1">
      <alignment vertical="center"/>
    </xf>
    <xf numFmtId="0" fontId="7" fillId="0" borderId="0" xfId="4" applyFill="1" applyAlignment="1"/>
    <xf numFmtId="0" fontId="4" fillId="0" borderId="0" xfId="5" applyAlignment="1"/>
    <xf numFmtId="0" fontId="0" fillId="0" borderId="0" xfId="0">
      <alignment vertical="center"/>
    </xf>
    <xf numFmtId="0" fontId="7" fillId="0" borderId="0" xfId="4">
      <alignment vertical="center"/>
    </xf>
    <xf numFmtId="164" fontId="5" fillId="2" borderId="0" xfId="7" applyNumberFormat="1">
      <alignment vertical="center"/>
    </xf>
    <xf numFmtId="0" fontId="10" fillId="0" borderId="0" xfId="9">
      <alignment vertical="center"/>
    </xf>
    <xf numFmtId="0" fontId="8" fillId="0" borderId="0" xfId="6">
      <alignment vertical="center"/>
    </xf>
    <xf numFmtId="0" fontId="4" fillId="0" borderId="0" xfId="5" applyAlignment="1">
      <alignment vertical="center"/>
    </xf>
    <xf numFmtId="164" fontId="12" fillId="0" borderId="0" xfId="8" applyNumberFormat="1">
      <alignment vertical="center"/>
    </xf>
    <xf numFmtId="164" fontId="10" fillId="0" borderId="0" xfId="9" applyNumberFormat="1">
      <alignment vertical="center"/>
    </xf>
    <xf numFmtId="0" fontId="6" fillId="0" borderId="0" xfId="3">
      <alignment vertical="center"/>
    </xf>
    <xf numFmtId="0" fontId="0" fillId="0" borderId="0" xfId="15" applyFont="1">
      <alignment vertical="center"/>
    </xf>
    <xf numFmtId="0" fontId="0" fillId="0" borderId="0" xfId="0"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xf>
    <xf numFmtId="0" fontId="7" fillId="0" borderId="0" xfId="4" applyFill="1" applyAlignment="1">
      <alignment horizontal="left"/>
    </xf>
    <xf numFmtId="0" fontId="0" fillId="0" borderId="0" xfId="0" applyAlignment="1">
      <alignment horizontal="left" vertical="center" wrapText="1" indent="1"/>
    </xf>
    <xf numFmtId="0" fontId="0" fillId="0" borderId="0" xfId="0" applyFont="1" applyAlignment="1">
      <alignment vertical="center"/>
    </xf>
    <xf numFmtId="165" fontId="17" fillId="0" borderId="0" xfId="2">
      <alignment vertical="center"/>
    </xf>
    <xf numFmtId="0" fontId="13" fillId="0" borderId="0" xfId="0" applyFont="1" applyAlignment="1">
      <alignment vertical="center"/>
    </xf>
    <xf numFmtId="0" fontId="5" fillId="0" borderId="0" xfId="0" applyFont="1" applyAlignment="1">
      <alignment vertical="center"/>
    </xf>
    <xf numFmtId="0" fontId="14" fillId="0" borderId="0" xfId="0" applyFont="1">
      <alignment vertical="center"/>
    </xf>
    <xf numFmtId="0" fontId="8" fillId="0" borderId="0" xfId="0" applyFont="1" applyAlignment="1">
      <alignment horizontal="left" vertical="center" wrapText="1" indent="1"/>
    </xf>
    <xf numFmtId="0" fontId="0" fillId="0" borderId="0" xfId="0" applyAlignment="1">
      <alignment vertical="center"/>
    </xf>
    <xf numFmtId="0" fontId="7" fillId="0" borderId="0" xfId="4" applyFont="1" applyFill="1" applyAlignment="1">
      <alignment horizontal="left"/>
    </xf>
    <xf numFmtId="0" fontId="4" fillId="0" borderId="0" xfId="5" applyFont="1" applyAlignment="1"/>
    <xf numFmtId="0" fontId="0" fillId="0" borderId="0" xfId="0" applyFill="1" applyBorder="1">
      <alignment vertical="center"/>
    </xf>
    <xf numFmtId="0" fontId="4" fillId="0" borderId="0" xfId="0" applyFont="1">
      <alignment vertical="center"/>
    </xf>
    <xf numFmtId="164" fontId="0" fillId="0" borderId="0" xfId="0" applyNumberFormat="1" applyBorder="1">
      <alignment vertical="center"/>
    </xf>
    <xf numFmtId="0" fontId="13" fillId="0" borderId="0" xfId="0" applyFont="1" applyBorder="1">
      <alignment vertical="center"/>
    </xf>
    <xf numFmtId="0" fontId="8"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lignment vertical="center"/>
    </xf>
    <xf numFmtId="164" fontId="16" fillId="0" borderId="0" xfId="9" applyNumberFormat="1" applyFont="1">
      <alignment vertical="center"/>
    </xf>
    <xf numFmtId="0" fontId="7" fillId="0" borderId="0" xfId="4" applyFont="1">
      <alignment vertical="center"/>
    </xf>
    <xf numFmtId="0" fontId="0" fillId="0" borderId="0" xfId="0" applyFill="1">
      <alignment vertical="center"/>
    </xf>
    <xf numFmtId="0" fontId="9" fillId="0" borderId="0" xfId="0" applyFont="1" applyAlignment="1"/>
    <xf numFmtId="0" fontId="9" fillId="0" borderId="0" xfId="0" applyFont="1" applyAlignment="1">
      <alignment horizontal="right"/>
    </xf>
    <xf numFmtId="0" fontId="0" fillId="0" borderId="0" xfId="0" applyBorder="1">
      <alignment vertical="center"/>
    </xf>
    <xf numFmtId="0" fontId="9" fillId="0" borderId="0" xfId="0" applyFont="1" applyAlignment="1">
      <alignment horizontal="left"/>
    </xf>
    <xf numFmtId="0" fontId="0" fillId="0" borderId="0" xfId="0">
      <alignment vertical="center"/>
    </xf>
    <xf numFmtId="0" fontId="6" fillId="0" borderId="0" xfId="0" applyFont="1" applyFill="1">
      <alignment vertical="center"/>
    </xf>
    <xf numFmtId="164" fontId="5" fillId="4" borderId="0" xfId="19" applyNumberForma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164" fontId="5" fillId="0" borderId="1" xfId="17" applyNumberFormat="1">
      <alignment vertical="center"/>
      <protection locked="0"/>
    </xf>
    <xf numFmtId="0" fontId="0" fillId="0" borderId="0" xfId="0" applyFont="1" applyAlignment="1">
      <alignment horizontal="left" vertical="center"/>
    </xf>
    <xf numFmtId="164" fontId="5" fillId="0" borderId="2" xfId="16" applyNumberFormat="1">
      <alignment vertical="center"/>
      <protection locked="0"/>
    </xf>
    <xf numFmtId="0" fontId="0" fillId="0" borderId="0" xfId="0" applyNumberFormat="1">
      <alignment vertical="center"/>
    </xf>
    <xf numFmtId="0" fontId="0" fillId="0" borderId="0" xfId="0" applyAlignment="1">
      <alignment vertical="center" wrapText="1"/>
    </xf>
    <xf numFmtId="0" fontId="0" fillId="0" borderId="0" xfId="0" applyFont="1">
      <alignment vertical="center"/>
    </xf>
    <xf numFmtId="10" fontId="5" fillId="0" borderId="1" xfId="17" applyNumberFormat="1">
      <alignment vertical="center"/>
      <protection locked="0"/>
    </xf>
    <xf numFmtId="0" fontId="13" fillId="0" borderId="0" xfId="0" applyFont="1">
      <alignment vertical="center"/>
    </xf>
    <xf numFmtId="4" fontId="0" fillId="4" borderId="0" xfId="19" applyNumberFormat="1" applyFont="1">
      <alignment vertical="center"/>
    </xf>
    <xf numFmtId="0" fontId="8" fillId="0" borderId="0" xfId="0" applyFont="1" applyAlignment="1">
      <alignment horizontal="center" vertical="center" wrapText="1"/>
    </xf>
    <xf numFmtId="0" fontId="5" fillId="0" borderId="0" xfId="15">
      <alignment vertical="center"/>
    </xf>
    <xf numFmtId="4" fontId="8" fillId="4" borderId="0" xfId="19" applyNumberFormat="1" applyFont="1">
      <alignment vertical="center"/>
    </xf>
    <xf numFmtId="0" fontId="5" fillId="0" borderId="1" xfId="17">
      <alignment vertical="center"/>
      <protection locked="0"/>
    </xf>
    <xf numFmtId="0" fontId="8" fillId="0" borderId="0" xfId="0" applyFont="1" applyAlignment="1">
      <alignment horizontal="centerContinuous" vertical="center"/>
    </xf>
    <xf numFmtId="0" fontId="0" fillId="0" borderId="0" xfId="0" applyFont="1" applyAlignment="1">
      <alignment horizontal="right" vertical="center"/>
    </xf>
    <xf numFmtId="0" fontId="16" fillId="0" borderId="0" xfId="18" applyAlignment="1">
      <alignment vertical="center"/>
    </xf>
    <xf numFmtId="9" fontId="0" fillId="0" borderId="0" xfId="0" applyNumberFormat="1" applyAlignment="1">
      <alignment horizontal="center" vertical="center"/>
    </xf>
    <xf numFmtId="0" fontId="19" fillId="8" borderId="0" xfId="0" applyFont="1" applyFill="1">
      <alignment vertical="center"/>
    </xf>
    <xf numFmtId="0" fontId="0" fillId="8" borderId="0" xfId="0" applyFill="1">
      <alignment vertical="center"/>
    </xf>
    <xf numFmtId="0" fontId="20" fillId="0" borderId="0" xfId="18" applyFont="1" applyAlignment="1">
      <alignment vertical="center"/>
    </xf>
    <xf numFmtId="0" fontId="0" fillId="0" borderId="0" xfId="0" applyAlignment="1">
      <alignment horizontal="left" vertical="center"/>
    </xf>
    <xf numFmtId="0" fontId="0" fillId="0" borderId="0" xfId="0" applyAlignment="1">
      <alignment horizontal="center" vertical="center" wrapText="1"/>
    </xf>
    <xf numFmtId="0" fontId="8" fillId="0" borderId="0" xfId="0" applyFont="1" applyAlignment="1">
      <alignment vertical="center" wrapText="1"/>
    </xf>
    <xf numFmtId="168" fontId="5" fillId="0" borderId="1" xfId="17" applyNumberFormat="1">
      <alignment vertical="center"/>
      <protection locked="0"/>
    </xf>
    <xf numFmtId="168" fontId="0" fillId="4" borderId="0" xfId="19" applyNumberFormat="1"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ont="1" applyAlignment="1">
      <alignment horizontal="center" vertical="center" wrapText="1"/>
    </xf>
    <xf numFmtId="0" fontId="6" fillId="0" borderId="0" xfId="0" applyFont="1">
      <alignment vertical="center"/>
    </xf>
    <xf numFmtId="2" fontId="0" fillId="4" borderId="0" xfId="19" applyNumberFormat="1" applyFont="1">
      <alignment vertical="center"/>
    </xf>
    <xf numFmtId="2" fontId="8" fillId="4" borderId="0" xfId="19" applyNumberFormat="1" applyFont="1">
      <alignment vertical="center"/>
    </xf>
    <xf numFmtId="2" fontId="0" fillId="0" borderId="0" xfId="0" applyNumberFormat="1">
      <alignment vertical="center"/>
    </xf>
    <xf numFmtId="0" fontId="8" fillId="0" borderId="0" xfId="15" applyFont="1" applyAlignment="1">
      <alignment horizontal="left" vertical="center"/>
    </xf>
    <xf numFmtId="0" fontId="5" fillId="0" borderId="0" xfId="15" applyAlignment="1">
      <alignment vertical="center" wrapText="1"/>
    </xf>
    <xf numFmtId="0" fontId="8" fillId="0" borderId="0" xfId="15" applyFont="1">
      <alignment vertical="center"/>
    </xf>
    <xf numFmtId="0" fontId="5" fillId="0" borderId="0" xfId="15" applyAlignment="1">
      <alignment horizontal="right" vertical="center"/>
    </xf>
    <xf numFmtId="0" fontId="5" fillId="0" borderId="0" xfId="15" applyAlignment="1">
      <alignment horizontal="center" vertical="center"/>
    </xf>
    <xf numFmtId="0" fontId="13" fillId="0" borderId="0" xfId="0" applyFont="1" applyAlignment="1">
      <alignment horizontal="center" vertical="center"/>
    </xf>
    <xf numFmtId="0" fontId="13" fillId="0" borderId="0" xfId="15" applyFont="1" applyAlignment="1">
      <alignment horizontal="center" vertical="center"/>
    </xf>
    <xf numFmtId="168" fontId="8" fillId="4" borderId="0" xfId="19" applyNumberFormat="1" applyFont="1">
      <alignment vertical="center"/>
    </xf>
    <xf numFmtId="8" fontId="0" fillId="4" borderId="0" xfId="19" applyNumberFormat="1" applyFont="1">
      <alignment vertical="center"/>
    </xf>
    <xf numFmtId="9" fontId="5" fillId="0" borderId="1" xfId="17" applyNumberFormat="1">
      <alignment vertical="center"/>
      <protection locked="0"/>
    </xf>
    <xf numFmtId="8" fontId="5" fillId="4" borderId="0" xfId="19" applyNumberFormat="1">
      <alignment vertical="center"/>
    </xf>
    <xf numFmtId="0" fontId="22" fillId="0" borderId="0" xfId="0" applyFont="1">
      <alignment vertical="center"/>
    </xf>
    <xf numFmtId="2" fontId="8" fillId="4" borderId="0" xfId="19" applyNumberFormat="1" applyFont="1" applyBorder="1" applyProtection="1">
      <alignment vertical="center"/>
      <protection locked="0"/>
    </xf>
    <xf numFmtId="9" fontId="5" fillId="4" borderId="1" xfId="19" applyNumberFormat="1" applyBorder="1" applyAlignment="1" applyProtection="1">
      <alignment horizontal="center" vertical="center"/>
      <protection locked="0"/>
    </xf>
    <xf numFmtId="0" fontId="23" fillId="0" borderId="0" xfId="0" applyFont="1" applyFill="1">
      <alignment vertical="center"/>
    </xf>
    <xf numFmtId="0" fontId="5" fillId="0" borderId="0" xfId="15" applyAlignment="1">
      <alignment horizontal="right" vertical="center" wrapText="1"/>
    </xf>
    <xf numFmtId="0" fontId="5" fillId="0" borderId="0" xfId="15" applyAlignment="1">
      <alignment horizontal="center" vertical="center" wrapText="1"/>
    </xf>
    <xf numFmtId="0" fontId="8" fillId="0" borderId="0" xfId="15" applyFont="1" applyAlignment="1">
      <alignment horizontal="centerContinuous" vertical="center"/>
    </xf>
    <xf numFmtId="0" fontId="5" fillId="0" borderId="0" xfId="15" applyAlignment="1">
      <alignment horizontal="centerContinuous" vertical="center"/>
    </xf>
    <xf numFmtId="0" fontId="5" fillId="0" borderId="0" xfId="15" applyFont="1" applyAlignment="1">
      <alignment horizontal="right" vertical="center"/>
    </xf>
    <xf numFmtId="9" fontId="5" fillId="4" borderId="1" xfId="19" applyNumberFormat="1" applyBorder="1" applyProtection="1">
      <alignment vertical="center"/>
      <protection locked="0"/>
    </xf>
    <xf numFmtId="8" fontId="5" fillId="4" borderId="0" xfId="19" applyNumberFormat="1" applyFont="1">
      <alignment vertical="center"/>
    </xf>
    <xf numFmtId="0" fontId="0" fillId="0" borderId="0" xfId="0" applyFill="1" applyAlignment="1">
      <alignment horizontal="centerContinuous" vertical="center"/>
    </xf>
    <xf numFmtId="2" fontId="0" fillId="0" borderId="0" xfId="0" applyNumberFormat="1" applyFont="1">
      <alignment vertical="center"/>
    </xf>
    <xf numFmtId="0" fontId="22" fillId="0" borderId="0" xfId="15" applyFont="1" applyAlignment="1">
      <alignment horizontal="centerContinuous" vertical="center" wrapText="1"/>
    </xf>
    <xf numFmtId="0" fontId="8" fillId="0" borderId="0" xfId="0" applyFont="1" applyFill="1" applyAlignment="1">
      <alignment horizontal="centerContinuous" vertical="center"/>
    </xf>
    <xf numFmtId="0" fontId="22" fillId="0" borderId="0" xfId="0" applyFont="1" applyAlignment="1">
      <alignment horizontal="left" vertical="center"/>
    </xf>
    <xf numFmtId="0" fontId="22" fillId="0" borderId="0" xfId="15" applyFont="1" applyAlignment="1">
      <alignment horizontal="left" vertical="center"/>
    </xf>
    <xf numFmtId="0" fontId="23" fillId="0" borderId="0" xfId="0" applyFont="1">
      <alignment vertical="center"/>
    </xf>
    <xf numFmtId="168" fontId="5" fillId="4" borderId="0" xfId="19" applyNumberFormat="1" applyFont="1">
      <alignment vertical="center"/>
    </xf>
    <xf numFmtId="0" fontId="19" fillId="0" borderId="0" xfId="0" applyFont="1">
      <alignment vertical="center"/>
    </xf>
    <xf numFmtId="0" fontId="13" fillId="0" borderId="0" xfId="0" applyFont="1" applyAlignment="1">
      <alignment vertical="center" wrapText="1"/>
    </xf>
    <xf numFmtId="0" fontId="0" fillId="0" borderId="0" xfId="0" applyFont="1" applyAlignment="1">
      <alignment horizontal="left" vertical="center" wrapText="1" indent="1"/>
    </xf>
    <xf numFmtId="0" fontId="0" fillId="0" borderId="7" xfId="0" applyFont="1" applyBorder="1" applyAlignment="1">
      <alignment vertical="center"/>
    </xf>
    <xf numFmtId="0" fontId="19" fillId="0" borderId="7" xfId="5" applyFont="1" applyBorder="1" applyAlignment="1">
      <alignment horizontal="left"/>
    </xf>
    <xf numFmtId="0" fontId="19" fillId="0" borderId="7" xfId="5" applyFont="1" applyBorder="1" applyAlignment="1"/>
    <xf numFmtId="0" fontId="29" fillId="0" borderId="0" xfId="48" applyFont="1" applyAlignment="1">
      <alignment vertical="center"/>
    </xf>
    <xf numFmtId="0" fontId="20" fillId="0" borderId="0" xfId="18" applyFont="1" applyFill="1" applyAlignment="1">
      <alignment vertical="center"/>
    </xf>
    <xf numFmtId="0" fontId="5" fillId="0" borderId="0" xfId="15" applyFont="1" applyFill="1" applyAlignment="1">
      <alignment horizontal="left" vertical="center"/>
    </xf>
    <xf numFmtId="0" fontId="5" fillId="0" borderId="0" xfId="15" applyFont="1" applyAlignment="1">
      <alignment horizontal="left" vertical="center"/>
    </xf>
    <xf numFmtId="0" fontId="5" fillId="0" borderId="0" xfId="15" applyFont="1" applyAlignment="1">
      <alignment horizontal="center" vertical="center" wrapText="1"/>
    </xf>
    <xf numFmtId="0" fontId="18" fillId="0" borderId="0" xfId="23">
      <alignment vertical="center"/>
    </xf>
    <xf numFmtId="0" fontId="30" fillId="0" borderId="0" xfId="48" applyFont="1"/>
    <xf numFmtId="168" fontId="5" fillId="0" borderId="1" xfId="17" applyNumberFormat="1" applyAlignment="1">
      <protection locked="0"/>
    </xf>
    <xf numFmtId="168" fontId="30" fillId="4" borderId="0" xfId="19" applyNumberFormat="1" applyFont="1" applyAlignment="1"/>
    <xf numFmtId="0" fontId="16" fillId="0" borderId="0" xfId="18" applyAlignment="1"/>
    <xf numFmtId="168" fontId="5" fillId="4" borderId="0" xfId="19" applyNumberFormat="1">
      <alignment vertical="center"/>
    </xf>
    <xf numFmtId="172" fontId="0" fillId="0" borderId="0" xfId="0" applyNumberFormat="1">
      <alignment vertical="center"/>
    </xf>
    <xf numFmtId="173" fontId="0" fillId="0" borderId="0" xfId="0" applyNumberFormat="1">
      <alignment vertical="center"/>
    </xf>
    <xf numFmtId="0" fontId="0" fillId="0" borderId="8" xfId="0" applyFont="1" applyBorder="1" applyAlignment="1">
      <alignment horizontal="center" vertical="center"/>
    </xf>
    <xf numFmtId="2" fontId="0" fillId="6" borderId="3" xfId="22" applyNumberFormat="1" applyFont="1">
      <alignment vertical="center"/>
    </xf>
    <xf numFmtId="0" fontId="5" fillId="0" borderId="2" xfId="16">
      <alignment vertical="center"/>
      <protection locked="0"/>
    </xf>
    <xf numFmtId="4" fontId="0" fillId="6" borderId="3" xfId="22" applyNumberFormat="1" applyFont="1">
      <alignment vertical="center"/>
    </xf>
    <xf numFmtId="4" fontId="8" fillId="6" borderId="3" xfId="22" applyNumberFormat="1" applyFont="1">
      <alignment vertical="center"/>
    </xf>
    <xf numFmtId="3" fontId="0" fillId="6" borderId="3" xfId="22" applyNumberFormat="1" applyFont="1" applyAlignment="1">
      <alignment horizontal="center" vertical="center" wrapText="1"/>
    </xf>
    <xf numFmtId="0" fontId="5" fillId="6" borderId="3" xfId="22" applyProtection="1">
      <alignment vertical="center"/>
      <protection locked="0"/>
    </xf>
    <xf numFmtId="0" fontId="5" fillId="0" borderId="1" xfId="17" applyFont="1">
      <alignment vertical="center"/>
      <protection locked="0"/>
    </xf>
    <xf numFmtId="0" fontId="8" fillId="0" borderId="0" xfId="15" applyFont="1" applyAlignment="1">
      <alignment vertical="center" wrapText="1"/>
    </xf>
    <xf numFmtId="0" fontId="8" fillId="0" borderId="0" xfId="15" applyFont="1" applyAlignment="1">
      <alignment vertical="center"/>
    </xf>
    <xf numFmtId="0" fontId="13" fillId="0" borderId="0" xfId="15" applyFont="1" applyAlignment="1">
      <alignment vertical="center"/>
    </xf>
    <xf numFmtId="0" fontId="13" fillId="0" borderId="0" xfId="15" applyFont="1">
      <alignment vertical="center"/>
    </xf>
    <xf numFmtId="168" fontId="0" fillId="0" borderId="0" xfId="0" applyNumberFormat="1">
      <alignment vertical="center"/>
    </xf>
    <xf numFmtId="172" fontId="0" fillId="4" borderId="0" xfId="19" applyNumberFormat="1" applyFont="1">
      <alignment vertical="center"/>
    </xf>
    <xf numFmtId="172" fontId="8" fillId="4" borderId="0" xfId="19" applyNumberFormat="1" applyFont="1">
      <alignment vertical="center"/>
    </xf>
    <xf numFmtId="173" fontId="0" fillId="4" borderId="0" xfId="19" applyNumberFormat="1" applyFont="1">
      <alignment vertical="center"/>
    </xf>
    <xf numFmtId="0" fontId="13" fillId="0" borderId="0" xfId="15" applyFont="1" applyFill="1" applyAlignment="1">
      <alignment horizontal="left" vertical="center"/>
    </xf>
    <xf numFmtId="0" fontId="13" fillId="0" borderId="0" xfId="15"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0" fillId="0" borderId="0" xfId="0" applyFont="1" applyAlignment="1">
      <alignment horizontal="left" vertical="center" wrapText="1"/>
    </xf>
    <xf numFmtId="0" fontId="0" fillId="0" borderId="7" xfId="0" applyFont="1" applyBorder="1" applyAlignment="1">
      <alignment horizontal="center" vertical="center"/>
    </xf>
  </cellXfs>
  <cellStyles count="49">
    <cellStyle name="Calculation" xfId="1" builtinId="22" customBuiltin="1"/>
    <cellStyle name="Checksum" xfId="2" xr:uid="{00000000-0005-0000-0000-000001000000}"/>
    <cellStyle name="Comma 2" xfId="25" xr:uid="{07F73096-0444-42AC-95F2-E295A32F83AE}"/>
    <cellStyle name="Comma 3" xfId="28" xr:uid="{CD5901C3-7637-4259-A77B-E146E04C94C1}"/>
    <cellStyle name="Comma 4" xfId="35" xr:uid="{ED48E695-738F-46F9-8E1C-7D2E8E34484C}"/>
    <cellStyle name="Currency 2" xfId="30" xr:uid="{AE7AD6D7-1A13-49CA-8E75-732533967198}"/>
    <cellStyle name="External link" xfId="33" xr:uid="{9108F3FE-33CC-4487-82C0-3B275D3EF382}"/>
    <cellStyle name="EYDate 2" xfId="40" xr:uid="{9B477002-DBB2-4BF8-B114-474E142538B3}"/>
    <cellStyle name="EYHeader1" xfId="42" xr:uid="{04C2038A-D69A-4CA0-8FA9-3E0D601A04DC}"/>
    <cellStyle name="H1" xfId="3" xr:uid="{00000000-0005-0000-0000-000002000000}"/>
    <cellStyle name="H2" xfId="4" xr:uid="{00000000-0005-0000-0000-000003000000}"/>
    <cellStyle name="H3" xfId="5" xr:uid="{00000000-0005-0000-0000-000004000000}"/>
    <cellStyle name="H4" xfId="6" xr:uid="{00000000-0005-0000-0000-000005000000}"/>
    <cellStyle name="Highlight" xfId="7" xr:uid="{00000000-0005-0000-0000-000006000000}"/>
    <cellStyle name="Hyperlink" xfId="23" builtinId="8"/>
    <cellStyle name="Hyperlink 2 3" xfId="39" xr:uid="{E4CCD2E2-637C-4329-8414-168C2FE57004}"/>
    <cellStyle name="Hyperlink 3" xfId="41" xr:uid="{AA590CDE-A798-4584-9FE6-A92BD2CAF4A9}"/>
    <cellStyle name="Input data" xfId="16" xr:uid="{00000000-0005-0000-0000-000007000000}"/>
    <cellStyle name="Input parameter" xfId="17" xr:uid="{00000000-0005-0000-0000-000008000000}"/>
    <cellStyle name="List" xfId="32" xr:uid="{C8F2D86F-B73A-44C9-8B41-BEBFECC828D6}"/>
    <cellStyle name="Name" xfId="8" xr:uid="{00000000-0005-0000-0000-000009000000}"/>
    <cellStyle name="Normal" xfId="0" builtinId="0"/>
    <cellStyle name="Normal 2" xfId="24" xr:uid="{C7FDE806-FAE5-4F27-BC6C-36344CA6CDD9}"/>
    <cellStyle name="Normal 2 2" xfId="31" xr:uid="{9F260B3A-DD45-47A8-8EF0-F00B84201FD0}"/>
    <cellStyle name="Normal 2 2 2" xfId="43" xr:uid="{D7A5EFEC-A0F8-4E82-9064-25271C2B14D8}"/>
    <cellStyle name="Normal 2 4 3" xfId="38" xr:uid="{703A07C7-AA1B-40DB-96EC-200AF3FAD357}"/>
    <cellStyle name="Normal 3" xfId="29" xr:uid="{4249044B-F914-4D90-B609-1B1DD0C8AF28}"/>
    <cellStyle name="Normal 3 2" xfId="46" xr:uid="{3DB87F70-EBF4-4F58-A8B9-87296F3854DB}"/>
    <cellStyle name="Normal 4" xfId="36" xr:uid="{3A9F9D42-97A2-4686-AB74-5CB4D377643F}"/>
    <cellStyle name="Normal 5" xfId="48" xr:uid="{7ED75FBD-9473-411D-90EB-F09936B845AF}"/>
    <cellStyle name="Normal 6" xfId="26" xr:uid="{95303F97-FA93-47FB-BD9A-2CCBD51185B6}"/>
    <cellStyle name="Normal 88" xfId="45" xr:uid="{6028A8DA-E89A-4AF0-A7C4-4BD84EF71D35}"/>
    <cellStyle name="Note" xfId="9" builtinId="10" customBuiltin="1"/>
    <cellStyle name="Note 2" xfId="44" xr:uid="{CF016F6F-262B-4DAA-AC9D-D2C8261A93F8}"/>
    <cellStyle name="NoteOrSource" xfId="18" xr:uid="{00000000-0005-0000-0000-00000C000000}"/>
    <cellStyle name="Number" xfId="10" xr:uid="{00000000-0005-0000-0000-00000D000000}"/>
    <cellStyle name="Ofcom Note" xfId="21" xr:uid="{00000000-0005-0000-0000-00000E000000}"/>
    <cellStyle name="Ofcom Output" xfId="19" xr:uid="{00000000-0005-0000-0000-00000F000000}"/>
    <cellStyle name="OfcomConfidential" xfId="22" xr:uid="{00000000-0005-0000-0000-000010000000}"/>
    <cellStyle name="Output" xfId="11" builtinId="21" customBuiltin="1"/>
    <cellStyle name="Percent 2" xfId="27" xr:uid="{9E471859-F6F3-437A-BE1B-CFC5ED969971}"/>
    <cellStyle name="Percent 2 2" xfId="47" xr:uid="{ADF9171D-3CAD-48C5-A828-1ACA93C8BBB3}"/>
    <cellStyle name="Percent 3" xfId="34" xr:uid="{4D42B0ED-EF1A-4557-84E6-4830848AA662}"/>
    <cellStyle name="Percent 4" xfId="37" xr:uid="{F5C23B9B-37CB-4AAA-A23E-E4BDB2B63E3B}"/>
    <cellStyle name="Percentage" xfId="12" xr:uid="{00000000-0005-0000-0000-000012000000}"/>
    <cellStyle name="QA_Highlight" xfId="20" xr:uid="{00000000-0005-0000-0000-000013000000}"/>
    <cellStyle name="Source" xfId="13" xr:uid="{00000000-0005-0000-0000-000014000000}"/>
    <cellStyle name="Total" xfId="14" builtinId="25" customBuiltin="1"/>
    <cellStyle name="Unhighlight" xfId="15"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642566"/>
      <color rgb="FFEAEAEA"/>
      <color rgb="FFF8F8F8"/>
      <color rgb="FFF7941D"/>
      <color rgb="FFFFF200"/>
      <color rgb="FFC90044"/>
      <color rgb="FF00FFFF"/>
      <color rgb="FF969696"/>
      <color rgb="FF660066"/>
      <color rgb="FFE8D9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6/relationships/attachedToolbars" Target="attachedToolbars.bin"/></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1095375</xdr:colOff>
      <xdr:row>2</xdr:row>
      <xdr:rowOff>19050</xdr:rowOff>
    </xdr:to>
    <xdr:pic>
      <xdr:nvPicPr>
        <xdr:cNvPr id="5188" name="Picture 66">
          <a:extLst>
            <a:ext uri="{FF2B5EF4-FFF2-40B4-BE49-F238E27FC236}">
              <a16:creationId xmlns:a16="http://schemas.microsoft.com/office/drawing/2014/main" id="{00000000-0008-0000-0000-000044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150" y="57150"/>
          <a:ext cx="2209800" cy="6477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723900</xdr:colOff>
      <xdr:row>2</xdr:row>
      <xdr:rowOff>19050</xdr:rowOff>
    </xdr:to>
    <xdr:pic>
      <xdr:nvPicPr>
        <xdr:cNvPr id="3087" name="Picture 66">
          <a:extLst>
            <a:ext uri="{FF2B5EF4-FFF2-40B4-BE49-F238E27FC236}">
              <a16:creationId xmlns:a16="http://schemas.microsoft.com/office/drawing/2014/main" id="{00000000-0008-0000-0100-00000F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150" y="57150"/>
          <a:ext cx="2209800" cy="6477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638175</xdr:colOff>
      <xdr:row>2</xdr:row>
      <xdr:rowOff>19050</xdr:rowOff>
    </xdr:to>
    <xdr:pic>
      <xdr:nvPicPr>
        <xdr:cNvPr id="6165" name="Picture 66">
          <a:extLst>
            <a:ext uri="{FF2B5EF4-FFF2-40B4-BE49-F238E27FC236}">
              <a16:creationId xmlns:a16="http://schemas.microsoft.com/office/drawing/2014/main" id="{00000000-0008-0000-0200-0000151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6675" y="57150"/>
          <a:ext cx="2209800" cy="647700"/>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314325</xdr:colOff>
      <xdr:row>2</xdr:row>
      <xdr:rowOff>19050</xdr:rowOff>
    </xdr:to>
    <xdr:pic>
      <xdr:nvPicPr>
        <xdr:cNvPr id="2093" name="Picture 66">
          <a:extLst>
            <a:ext uri="{FF2B5EF4-FFF2-40B4-BE49-F238E27FC236}">
              <a16:creationId xmlns:a16="http://schemas.microsoft.com/office/drawing/2014/main" id="{00000000-0008-0000-0300-00002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6675" y="57150"/>
          <a:ext cx="2209800" cy="6477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reamble1">
    <outlinePr summaryBelow="0"/>
    <pageSetUpPr autoPageBreaks="0"/>
  </sheetPr>
  <dimension ref="A1:C28"/>
  <sheetViews>
    <sheetView showGridLines="0" tabSelected="1" defaultGridColor="0" colorId="22" zoomScaleNormal="95" zoomScaleSheetLayoutView="75" workbookViewId="0">
      <pane ySplit="2" topLeftCell="A3" activePane="bottomLeft" state="frozen"/>
      <selection pane="bottomLeft" activeCell="D23" sqref="D23"/>
    </sheetView>
  </sheetViews>
  <sheetFormatPr defaultColWidth="12.69140625" defaultRowHeight="11.65" x14ac:dyDescent="0.35"/>
  <cols>
    <col min="1" max="1" width="17" style="19" customWidth="1"/>
    <col min="2" max="2" width="19.84375" style="19" customWidth="1"/>
    <col min="3" max="3" width="121.84375" style="19" customWidth="1"/>
  </cols>
  <sheetData>
    <row r="1" spans="1:3" ht="12" customHeight="1" x14ac:dyDescent="0.35"/>
    <row r="2" spans="1:3" ht="42" customHeight="1" x14ac:dyDescent="0.75">
      <c r="A2"/>
      <c r="B2" s="42"/>
      <c r="C2" s="41" t="str">
        <f>Workbook.Title</f>
        <v>Inter-exchange dark fibre pricing model</v>
      </c>
    </row>
    <row r="3" spans="1:3" ht="7.5" customHeight="1" x14ac:dyDescent="0.35">
      <c r="A3"/>
      <c r="B3" s="42"/>
      <c r="C3"/>
    </row>
    <row r="4" spans="1:3" s="1" customFormat="1" ht="17.649999999999999" x14ac:dyDescent="0.5">
      <c r="A4" s="17" t="s">
        <v>31</v>
      </c>
      <c r="B4" s="17"/>
    </row>
    <row r="5" spans="1:3" ht="6" customHeight="1" x14ac:dyDescent="0.35">
      <c r="A5"/>
      <c r="B5" s="42"/>
      <c r="C5"/>
    </row>
    <row r="6" spans="1:3" x14ac:dyDescent="0.35">
      <c r="A6" s="18" t="s">
        <v>28</v>
      </c>
      <c r="B6" s="40" t="s">
        <v>248</v>
      </c>
    </row>
    <row r="7" spans="1:3" x14ac:dyDescent="0.35">
      <c r="A7" s="18" t="s">
        <v>27</v>
      </c>
      <c r="B7" s="22" t="s">
        <v>247</v>
      </c>
    </row>
    <row r="8" spans="1:3" ht="14.25" customHeight="1" x14ac:dyDescent="0.35">
      <c r="A8" s="112" t="s">
        <v>178</v>
      </c>
      <c r="B8" s="22" t="s">
        <v>257</v>
      </c>
    </row>
    <row r="10" spans="1:3" s="1" customFormat="1" ht="17.649999999999999" x14ac:dyDescent="0.5">
      <c r="A10" s="17" t="s">
        <v>33</v>
      </c>
      <c r="B10" s="17"/>
    </row>
    <row r="11" spans="1:3" x14ac:dyDescent="0.35">
      <c r="A11"/>
      <c r="B11" s="42"/>
      <c r="C11"/>
    </row>
    <row r="12" spans="1:3" ht="13.9" x14ac:dyDescent="0.4">
      <c r="A12" s="114" t="s">
        <v>176</v>
      </c>
      <c r="B12" s="115" t="s">
        <v>177</v>
      </c>
      <c r="C12" s="115" t="s">
        <v>1</v>
      </c>
    </row>
    <row r="13" spans="1:3" ht="13.25" customHeight="1" x14ac:dyDescent="0.35">
      <c r="A13" s="129" t="s">
        <v>120</v>
      </c>
      <c r="B13" s="113" t="s">
        <v>3</v>
      </c>
      <c r="C13" s="113" t="s">
        <v>207</v>
      </c>
    </row>
    <row r="14" spans="1:3" ht="13.25" customHeight="1" x14ac:dyDescent="0.35">
      <c r="A14" s="150" t="s">
        <v>175</v>
      </c>
      <c r="B14" s="113" t="s">
        <v>206</v>
      </c>
      <c r="C14" s="113" t="s">
        <v>229</v>
      </c>
    </row>
    <row r="15" spans="1:3" ht="13.25" customHeight="1" x14ac:dyDescent="0.35">
      <c r="A15" s="150"/>
      <c r="B15" s="113" t="s">
        <v>159</v>
      </c>
      <c r="C15" s="113" t="s">
        <v>230</v>
      </c>
    </row>
    <row r="16" spans="1:3" ht="13.25" customHeight="1" x14ac:dyDescent="0.35">
      <c r="A16" s="150" t="s">
        <v>156</v>
      </c>
      <c r="B16" s="113" t="s">
        <v>179</v>
      </c>
      <c r="C16" s="113" t="s">
        <v>228</v>
      </c>
    </row>
    <row r="17" spans="1:3" ht="13.25" customHeight="1" x14ac:dyDescent="0.35">
      <c r="A17" s="150"/>
      <c r="B17" s="113" t="s">
        <v>180</v>
      </c>
      <c r="C17" s="113" t="s">
        <v>231</v>
      </c>
    </row>
    <row r="18" spans="1:3" s="42" customFormat="1" ht="13.25" customHeight="1" x14ac:dyDescent="0.35">
      <c r="A18" s="150"/>
      <c r="B18" s="113" t="s">
        <v>204</v>
      </c>
      <c r="C18" s="113" t="s">
        <v>205</v>
      </c>
    </row>
    <row r="19" spans="1:3" ht="13.25" customHeight="1" x14ac:dyDescent="0.35">
      <c r="A19" s="150"/>
      <c r="B19" s="113" t="s">
        <v>184</v>
      </c>
      <c r="C19" s="113" t="s">
        <v>203</v>
      </c>
    </row>
    <row r="20" spans="1:3" x14ac:dyDescent="0.35">
      <c r="A20" s="111"/>
    </row>
    <row r="21" spans="1:3" ht="17.649999999999999" x14ac:dyDescent="0.5">
      <c r="A21" s="17" t="s">
        <v>250</v>
      </c>
      <c r="B21" s="25"/>
    </row>
    <row r="23" spans="1:3" ht="18.399999999999999" customHeight="1" x14ac:dyDescent="0.35">
      <c r="A23" s="147" t="s">
        <v>256</v>
      </c>
      <c r="B23" s="147"/>
      <c r="C23" s="147"/>
    </row>
    <row r="24" spans="1:3" ht="19.899999999999999" customHeight="1" x14ac:dyDescent="0.35">
      <c r="A24" s="148" t="s">
        <v>254</v>
      </c>
      <c r="B24" s="148"/>
      <c r="C24" s="148"/>
    </row>
    <row r="25" spans="1:3" ht="51.75" customHeight="1" x14ac:dyDescent="0.35">
      <c r="A25" s="149" t="s">
        <v>255</v>
      </c>
      <c r="B25" s="149"/>
      <c r="C25" s="149"/>
    </row>
    <row r="26" spans="1:3" ht="42.4" customHeight="1" x14ac:dyDescent="0.35">
      <c r="A26" s="148" t="s">
        <v>251</v>
      </c>
      <c r="B26" s="148"/>
      <c r="C26" s="148"/>
    </row>
    <row r="27" spans="1:3" ht="41.65" customHeight="1" x14ac:dyDescent="0.35">
      <c r="A27" s="148" t="s">
        <v>252</v>
      </c>
      <c r="B27" s="148"/>
      <c r="C27" s="148"/>
    </row>
    <row r="28" spans="1:3" ht="27.4" customHeight="1" x14ac:dyDescent="0.35">
      <c r="A28" s="148" t="s">
        <v>253</v>
      </c>
      <c r="B28" s="148"/>
      <c r="C28" s="148"/>
    </row>
  </sheetData>
  <mergeCells count="8">
    <mergeCell ref="A28:C28"/>
    <mergeCell ref="A14:A15"/>
    <mergeCell ref="A16:A19"/>
    <mergeCell ref="A23:C23"/>
    <mergeCell ref="A24:C24"/>
    <mergeCell ref="A25:C25"/>
    <mergeCell ref="A26:C26"/>
    <mergeCell ref="A27:C27"/>
  </mergeCells>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reamble2">
    <pageSetUpPr autoPageBreaks="0"/>
  </sheetPr>
  <dimension ref="A1:D7"/>
  <sheetViews>
    <sheetView showGridLines="0" showRowColHeaders="0" defaultGridColor="0" colorId="22" zoomScaleNormal="100" zoomScaleSheetLayoutView="75" workbookViewId="0">
      <pane ySplit="6" topLeftCell="A7" activePane="bottomLeft" state="frozen"/>
      <selection pane="bottomLeft" activeCell="A7" sqref="A7"/>
    </sheetView>
  </sheetViews>
  <sheetFormatPr defaultColWidth="12.69140625" defaultRowHeight="11.65" x14ac:dyDescent="0.35"/>
  <cols>
    <col min="1" max="1" width="23.15234375" style="15" customWidth="1"/>
    <col min="2" max="2" width="18.69140625" style="16" customWidth="1"/>
    <col min="3" max="3" width="50.3046875" style="15" customWidth="1"/>
    <col min="4" max="4" width="92.69140625" style="19" customWidth="1"/>
  </cols>
  <sheetData>
    <row r="1" spans="1:4" ht="12" customHeight="1" x14ac:dyDescent="0.75">
      <c r="A1" s="19"/>
      <c r="B1" s="19"/>
      <c r="C1" s="38"/>
    </row>
    <row r="2" spans="1:4" ht="42" customHeight="1" x14ac:dyDescent="0.75">
      <c r="A2"/>
      <c r="B2"/>
      <c r="C2"/>
      <c r="D2" s="41" t="s">
        <v>75</v>
      </c>
    </row>
    <row r="3" spans="1:4" ht="12" customHeight="1" x14ac:dyDescent="0.75">
      <c r="A3"/>
      <c r="B3"/>
      <c r="C3"/>
      <c r="D3" s="41"/>
    </row>
    <row r="4" spans="1:4" s="1" customFormat="1" ht="17.649999999999999" x14ac:dyDescent="0.5">
      <c r="A4" s="2" t="s">
        <v>32</v>
      </c>
    </row>
    <row r="5" spans="1:4" ht="6" customHeight="1" x14ac:dyDescent="0.35">
      <c r="A5"/>
      <c r="B5"/>
      <c r="C5"/>
      <c r="D5"/>
    </row>
    <row r="6" spans="1:4" ht="15" x14ac:dyDescent="0.4">
      <c r="A6" s="3" t="s">
        <v>26</v>
      </c>
      <c r="B6" s="27" t="s">
        <v>53</v>
      </c>
      <c r="C6" s="3" t="s">
        <v>30</v>
      </c>
      <c r="D6" s="27" t="s">
        <v>52</v>
      </c>
    </row>
    <row r="7" spans="1:4" x14ac:dyDescent="0.35">
      <c r="A7" s="49"/>
      <c r="B7" s="49"/>
      <c r="C7" s="49"/>
    </row>
  </sheetData>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reamble4">
    <outlinePr summaryBelow="0"/>
    <pageSetUpPr autoPageBreaks="0"/>
  </sheetPr>
  <dimension ref="A1:H31"/>
  <sheetViews>
    <sheetView showGridLines="0" showRowColHeaders="0" defaultGridColor="0" colorId="22" zoomScaleNormal="95" zoomScaleSheetLayoutView="75" workbookViewId="0">
      <pane ySplit="2" topLeftCell="A3" activePane="bottomLeft" state="frozen"/>
      <selection pane="bottomLeft" activeCell="A28" sqref="A28"/>
    </sheetView>
  </sheetViews>
  <sheetFormatPr defaultColWidth="12.69140625" defaultRowHeight="11.65" x14ac:dyDescent="0.35"/>
  <cols>
    <col min="1" max="1" width="24.53515625" style="25" customWidth="1"/>
    <col min="2" max="2" width="29" style="25" customWidth="1"/>
    <col min="3" max="3" width="33.3828125" style="25" customWidth="1"/>
    <col min="4" max="4" width="36.3828125" style="25" customWidth="1"/>
    <col min="5" max="5" width="64.84375" style="25" customWidth="1"/>
  </cols>
  <sheetData>
    <row r="1" spans="1:8" ht="12" customHeight="1" x14ac:dyDescent="0.75">
      <c r="A1" s="19"/>
      <c r="B1" s="19"/>
      <c r="C1" s="38"/>
      <c r="D1" s="39"/>
    </row>
    <row r="2" spans="1:8" ht="42" customHeight="1" x14ac:dyDescent="0.75">
      <c r="D2" s="38" t="s">
        <v>64</v>
      </c>
    </row>
    <row r="3" spans="1:8" x14ac:dyDescent="0.35">
      <c r="A3"/>
      <c r="B3"/>
      <c r="C3"/>
      <c r="D3"/>
      <c r="E3"/>
    </row>
    <row r="4" spans="1:8" ht="17.649999999999999" x14ac:dyDescent="0.5">
      <c r="A4" s="26" t="s">
        <v>76</v>
      </c>
      <c r="C4" s="23"/>
      <c r="D4"/>
      <c r="E4"/>
    </row>
    <row r="5" spans="1:8" ht="12" customHeight="1" x14ac:dyDescent="0.35">
      <c r="D5" s="45"/>
      <c r="E5" s="45"/>
      <c r="F5" s="45"/>
      <c r="G5" s="45"/>
      <c r="H5" s="45"/>
    </row>
    <row r="6" spans="1:8" x14ac:dyDescent="0.35">
      <c r="A6" s="18" t="s">
        <v>36</v>
      </c>
      <c r="B6" s="22" t="s">
        <v>37</v>
      </c>
      <c r="D6" s="45"/>
      <c r="E6" s="45"/>
      <c r="F6" s="45"/>
      <c r="G6" s="45"/>
      <c r="H6" s="45"/>
    </row>
    <row r="7" spans="1:8" x14ac:dyDescent="0.35">
      <c r="A7" s="24" t="s">
        <v>57</v>
      </c>
      <c r="B7" s="22" t="s">
        <v>62</v>
      </c>
      <c r="D7" s="45"/>
      <c r="E7" s="45"/>
      <c r="F7" s="45"/>
      <c r="G7" s="45"/>
      <c r="H7" s="45"/>
    </row>
    <row r="8" spans="1:8" ht="12.75" customHeight="1" x14ac:dyDescent="0.35">
      <c r="A8" s="24" t="s">
        <v>26</v>
      </c>
      <c r="B8" s="22" t="s">
        <v>45</v>
      </c>
      <c r="D8" s="45"/>
      <c r="E8" s="45"/>
      <c r="F8" s="45"/>
      <c r="G8" s="45"/>
      <c r="H8" s="45"/>
    </row>
    <row r="9" spans="1:8" ht="12" customHeight="1" x14ac:dyDescent="0.35">
      <c r="A9" s="24" t="s">
        <v>2</v>
      </c>
      <c r="B9" s="22" t="s">
        <v>49</v>
      </c>
      <c r="D9" s="45"/>
      <c r="E9" s="46"/>
      <c r="F9" s="45"/>
      <c r="G9" s="45"/>
      <c r="H9" s="45"/>
    </row>
    <row r="10" spans="1:8" ht="6" customHeight="1" x14ac:dyDescent="0.35">
      <c r="A10" s="24"/>
      <c r="B10"/>
      <c r="D10" s="45"/>
      <c r="E10" s="45"/>
      <c r="F10" s="45"/>
      <c r="G10" s="45"/>
      <c r="H10" s="45"/>
    </row>
    <row r="11" spans="1:8" x14ac:dyDescent="0.35">
      <c r="A11" s="18" t="s">
        <v>38</v>
      </c>
      <c r="B11" s="47" t="s">
        <v>39</v>
      </c>
      <c r="C11" s="45" t="s">
        <v>56</v>
      </c>
      <c r="D11" s="45"/>
      <c r="E11" s="45"/>
      <c r="F11" s="45"/>
      <c r="G11" s="45"/>
      <c r="H11" s="45"/>
    </row>
    <row r="12" spans="1:8" x14ac:dyDescent="0.35">
      <c r="B12" s="47" t="s">
        <v>54</v>
      </c>
      <c r="C12" s="45" t="s">
        <v>56</v>
      </c>
      <c r="D12" s="45"/>
      <c r="E12" s="45"/>
      <c r="F12" s="45"/>
      <c r="G12" s="45"/>
      <c r="H12" s="45"/>
    </row>
    <row r="13" spans="1:8" x14ac:dyDescent="0.35">
      <c r="B13" s="47" t="s">
        <v>55</v>
      </c>
      <c r="C13" s="45" t="s">
        <v>56</v>
      </c>
      <c r="D13" s="45"/>
      <c r="E13" s="45"/>
      <c r="F13" s="45"/>
      <c r="G13" s="45"/>
      <c r="H13" s="45"/>
    </row>
    <row r="14" spans="1:8" ht="12.75" customHeight="1" x14ac:dyDescent="0.35">
      <c r="B14" s="31" t="s">
        <v>40</v>
      </c>
      <c r="C14" s="45" t="s">
        <v>56</v>
      </c>
      <c r="D14" s="45"/>
      <c r="E14" s="45"/>
      <c r="F14" s="45"/>
      <c r="G14" s="45"/>
      <c r="H14" s="45"/>
    </row>
    <row r="15" spans="1:8" ht="6" customHeight="1" x14ac:dyDescent="0.35">
      <c r="B15" s="31"/>
      <c r="C15"/>
      <c r="D15" s="45"/>
      <c r="E15" s="45"/>
      <c r="F15" s="45"/>
      <c r="G15" s="45"/>
      <c r="H15" s="45"/>
    </row>
    <row r="16" spans="1:8" x14ac:dyDescent="0.35">
      <c r="A16" s="24" t="s">
        <v>63</v>
      </c>
      <c r="B16" s="47" t="s">
        <v>58</v>
      </c>
      <c r="C16" s="45" t="s">
        <v>56</v>
      </c>
      <c r="D16" s="45"/>
      <c r="E16" s="45"/>
      <c r="F16" s="45"/>
      <c r="G16" s="45"/>
      <c r="H16" s="45"/>
    </row>
    <row r="17" spans="1:8" x14ac:dyDescent="0.35">
      <c r="A17" s="18"/>
      <c r="B17" s="47" t="s">
        <v>59</v>
      </c>
      <c r="C17" s="45" t="s">
        <v>56</v>
      </c>
      <c r="D17" s="45"/>
      <c r="E17" s="45"/>
      <c r="F17" s="45"/>
      <c r="G17" s="45"/>
      <c r="H17" s="45"/>
    </row>
    <row r="18" spans="1:8" x14ac:dyDescent="0.35">
      <c r="A18" s="18"/>
      <c r="B18" s="47" t="s">
        <v>60</v>
      </c>
      <c r="C18" s="45" t="s">
        <v>56</v>
      </c>
      <c r="D18" s="45"/>
      <c r="E18" s="45"/>
      <c r="F18" s="45"/>
      <c r="G18" s="45"/>
      <c r="H18" s="45"/>
    </row>
    <row r="19" spans="1:8" x14ac:dyDescent="0.35">
      <c r="A19" s="18"/>
      <c r="B19" s="47" t="s">
        <v>61</v>
      </c>
      <c r="C19" s="45" t="s">
        <v>56</v>
      </c>
      <c r="D19" s="45"/>
      <c r="E19" s="45"/>
      <c r="F19" s="45"/>
      <c r="G19" s="45"/>
      <c r="H19" s="45"/>
    </row>
    <row r="20" spans="1:8" ht="6.75" customHeight="1" x14ac:dyDescent="0.35">
      <c r="A20" s="18"/>
      <c r="B20" s="47"/>
      <c r="C20"/>
      <c r="D20" s="45"/>
      <c r="E20" s="45"/>
      <c r="F20" s="45"/>
      <c r="G20" s="45"/>
      <c r="H20" s="45"/>
    </row>
    <row r="21" spans="1:8" ht="15" customHeight="1" x14ac:dyDescent="0.35">
      <c r="A21" s="18" t="s">
        <v>41</v>
      </c>
      <c r="B21" s="47" t="s">
        <v>42</v>
      </c>
      <c r="C21" s="45" t="s">
        <v>56</v>
      </c>
      <c r="D21" s="45"/>
      <c r="E21" s="45"/>
      <c r="F21" s="45"/>
      <c r="G21" s="45"/>
      <c r="H21" s="45"/>
    </row>
    <row r="22" spans="1:8" x14ac:dyDescent="0.35">
      <c r="A22" s="18"/>
      <c r="B22" s="31" t="s">
        <v>43</v>
      </c>
      <c r="C22" s="45" t="s">
        <v>56</v>
      </c>
      <c r="D22" s="45"/>
      <c r="E22" s="45"/>
      <c r="F22" s="45"/>
      <c r="G22" s="45"/>
      <c r="H22" s="45"/>
    </row>
    <row r="23" spans="1:8" x14ac:dyDescent="0.35">
      <c r="A23" s="18"/>
      <c r="B23" s="47" t="s">
        <v>44</v>
      </c>
      <c r="C23" s="45" t="s">
        <v>56</v>
      </c>
      <c r="D23"/>
      <c r="E23"/>
    </row>
    <row r="24" spans="1:8" ht="4.5" customHeight="1" x14ac:dyDescent="0.35">
      <c r="A24"/>
      <c r="B24"/>
      <c r="C24"/>
      <c r="D24"/>
      <c r="E24"/>
    </row>
    <row r="25" spans="1:8" s="1" customFormat="1" ht="17.649999999999999" x14ac:dyDescent="0.5">
      <c r="A25" s="26" t="s">
        <v>46</v>
      </c>
      <c r="C25"/>
    </row>
    <row r="26" spans="1:8" ht="6" customHeight="1" x14ac:dyDescent="0.35">
      <c r="A26"/>
      <c r="B26"/>
      <c r="C26"/>
      <c r="D26"/>
      <c r="E26"/>
    </row>
    <row r="27" spans="1:8" ht="15" x14ac:dyDescent="0.4">
      <c r="A27" s="3" t="s">
        <v>0</v>
      </c>
      <c r="B27" s="27" t="s">
        <v>48</v>
      </c>
      <c r="C27" s="27" t="s">
        <v>29</v>
      </c>
      <c r="D27" s="27" t="s">
        <v>47</v>
      </c>
    </row>
    <row r="28" spans="1:8" x14ac:dyDescent="0.35">
      <c r="D28" s="22"/>
    </row>
    <row r="29" spans="1:8" x14ac:dyDescent="0.35">
      <c r="D29" s="22"/>
    </row>
    <row r="30" spans="1:8" x14ac:dyDescent="0.35">
      <c r="D30" s="22"/>
    </row>
    <row r="31" spans="1:8" x14ac:dyDescent="0.35">
      <c r="B31" s="21"/>
      <c r="D31"/>
    </row>
  </sheetData>
  <phoneticPr fontId="0" type="noConversion"/>
  <dataValidations count="2">
    <dataValidation type="list" allowBlank="1" showInputMessage="1" showErrorMessage="1" sqref="C21:C23 C11:C14 C16:C19" xr:uid="{00000000-0002-0000-0200-000000000000}">
      <formula1>"Yes,No"</formula1>
    </dataValidation>
    <dataValidation type="list" allowBlank="1" showInputMessage="1" showErrorMessage="1" promptTitle="Input Parameter" prompt="Select from list" sqref="B9 D28:D30" xr:uid="{00000000-0002-0000-0200-000001000000}">
      <formula1>"QA in progress, QA completed but issues to resolve, QA completed"</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reamble3">
    <outlinePr summaryBelow="0"/>
    <pageSetUpPr autoPageBreaks="0" fitToPage="1"/>
  </sheetPr>
  <dimension ref="A1:K39"/>
  <sheetViews>
    <sheetView showGridLines="0" showRowColHeaders="0" defaultGridColor="0" colorId="22" zoomScaleNormal="100" workbookViewId="0">
      <pane ySplit="2" topLeftCell="A3" activePane="bottomLeft" state="frozen"/>
      <selection pane="bottomLeft" activeCell="B19" sqref="B19"/>
    </sheetView>
  </sheetViews>
  <sheetFormatPr defaultColWidth="12.69140625" defaultRowHeight="11.65" outlineLevelRow="1" x14ac:dyDescent="0.35"/>
  <cols>
    <col min="1" max="1" width="2.69140625" customWidth="1"/>
    <col min="2" max="2" width="26.69140625" customWidth="1"/>
    <col min="7" max="7" width="7.15234375" customWidth="1"/>
  </cols>
  <sheetData>
    <row r="1" spans="1:8" ht="12" customHeight="1" x14ac:dyDescent="0.75">
      <c r="A1" s="19"/>
      <c r="B1" s="19"/>
      <c r="C1" s="38"/>
      <c r="E1" s="19"/>
    </row>
    <row r="2" spans="1:8" ht="42" customHeight="1" x14ac:dyDescent="0.75">
      <c r="H2" s="41" t="s">
        <v>7</v>
      </c>
    </row>
    <row r="3" spans="1:8" x14ac:dyDescent="0.35">
      <c r="A3" s="7" t="s">
        <v>25</v>
      </c>
    </row>
    <row r="5" spans="1:8" ht="17.649999999999999" x14ac:dyDescent="0.35">
      <c r="A5" s="36" t="s">
        <v>72</v>
      </c>
    </row>
    <row r="6" spans="1:8" ht="8.25" customHeight="1" x14ac:dyDescent="0.35"/>
    <row r="7" spans="1:8" ht="6.75" customHeight="1" x14ac:dyDescent="0.35">
      <c r="A7" s="29"/>
    </row>
    <row r="8" spans="1:8" x14ac:dyDescent="0.35">
      <c r="B8" s="32" t="s">
        <v>51</v>
      </c>
      <c r="C8" s="48">
        <v>100</v>
      </c>
      <c r="D8" s="7"/>
      <c r="E8" t="s">
        <v>21</v>
      </c>
    </row>
    <row r="9" spans="1:8" x14ac:dyDescent="0.35">
      <c r="B9" s="14"/>
      <c r="C9" s="30"/>
      <c r="D9" s="7"/>
    </row>
    <row r="10" spans="1:8" x14ac:dyDescent="0.35">
      <c r="B10" s="4" t="s">
        <v>3</v>
      </c>
      <c r="C10" s="44">
        <v>100</v>
      </c>
      <c r="E10" t="s">
        <v>5</v>
      </c>
    </row>
    <row r="11" spans="1:8" x14ac:dyDescent="0.35">
      <c r="B11" s="14"/>
      <c r="C11" s="30"/>
      <c r="D11" s="7"/>
    </row>
    <row r="12" spans="1:8" x14ac:dyDescent="0.35">
      <c r="B12" s="4" t="s">
        <v>4</v>
      </c>
      <c r="C12" s="6">
        <v>100</v>
      </c>
      <c r="E12" t="s">
        <v>50</v>
      </c>
    </row>
    <row r="13" spans="1:8" x14ac:dyDescent="0.35">
      <c r="B13" s="14"/>
      <c r="C13" s="30"/>
      <c r="D13" s="7"/>
    </row>
    <row r="14" spans="1:8" x14ac:dyDescent="0.35">
      <c r="B14" s="32" t="s">
        <v>65</v>
      </c>
      <c r="C14" s="11" t="s">
        <v>9</v>
      </c>
      <c r="E14" t="s">
        <v>24</v>
      </c>
    </row>
    <row r="15" spans="1:8" x14ac:dyDescent="0.35">
      <c r="B15" s="14"/>
      <c r="C15" s="30"/>
      <c r="D15" s="7"/>
    </row>
    <row r="16" spans="1:8" x14ac:dyDescent="0.35">
      <c r="B16" s="32" t="s">
        <v>73</v>
      </c>
      <c r="C16" s="30"/>
      <c r="D16" s="7"/>
      <c r="E16" t="s">
        <v>74</v>
      </c>
    </row>
    <row r="17" spans="2:11" x14ac:dyDescent="0.35">
      <c r="B17" s="14"/>
      <c r="C17" s="30"/>
      <c r="D17" s="7"/>
    </row>
    <row r="18" spans="2:11" ht="15" x14ac:dyDescent="0.35">
      <c r="B18" s="33" t="s">
        <v>66</v>
      </c>
      <c r="C18" s="30"/>
      <c r="D18" s="7"/>
    </row>
    <row r="19" spans="2:11" collapsed="1" x14ac:dyDescent="0.35">
      <c r="B19" s="14"/>
      <c r="C19" s="30"/>
      <c r="D19" s="7"/>
    </row>
    <row r="20" spans="2:11" hidden="1" outlineLevel="1" x14ac:dyDescent="0.35">
      <c r="B20" s="32" t="s">
        <v>67</v>
      </c>
      <c r="C20" s="48">
        <v>100</v>
      </c>
      <c r="D20" s="7"/>
      <c r="E20" t="s">
        <v>21</v>
      </c>
    </row>
    <row r="21" spans="2:11" hidden="1" outlineLevel="1" x14ac:dyDescent="0.35">
      <c r="B21" s="14"/>
      <c r="C21" s="30"/>
      <c r="D21" s="7"/>
    </row>
    <row r="22" spans="2:11" hidden="1" outlineLevel="1" x14ac:dyDescent="0.35">
      <c r="B22" s="14" t="s">
        <v>6</v>
      </c>
      <c r="C22" s="50">
        <v>100</v>
      </c>
      <c r="D22" s="7"/>
      <c r="E22" t="s">
        <v>20</v>
      </c>
    </row>
    <row r="23" spans="2:11" hidden="1" outlineLevel="1" x14ac:dyDescent="0.35"/>
    <row r="24" spans="2:11" hidden="1" outlineLevel="1" x14ac:dyDescent="0.35">
      <c r="B24" s="4" t="s">
        <v>35</v>
      </c>
      <c r="C24" s="20">
        <v>0</v>
      </c>
      <c r="D24" s="7"/>
      <c r="E24" t="s">
        <v>22</v>
      </c>
      <c r="F24" s="13"/>
      <c r="G24" s="13"/>
      <c r="H24" s="13"/>
      <c r="I24" s="13"/>
      <c r="J24" s="13"/>
      <c r="K24" s="13"/>
    </row>
    <row r="25" spans="2:11" hidden="1" outlineLevel="1" x14ac:dyDescent="0.35"/>
    <row r="26" spans="2:11" hidden="1" outlineLevel="1" x14ac:dyDescent="0.35">
      <c r="B26" s="34" t="s">
        <v>70</v>
      </c>
      <c r="C26" s="11" t="s">
        <v>9</v>
      </c>
      <c r="E26" t="s">
        <v>24</v>
      </c>
    </row>
    <row r="27" spans="2:11" hidden="1" outlineLevel="1" x14ac:dyDescent="0.35"/>
    <row r="28" spans="2:11" hidden="1" outlineLevel="1" x14ac:dyDescent="0.35">
      <c r="B28" s="34" t="s">
        <v>68</v>
      </c>
      <c r="C28" s="35" t="s">
        <v>68</v>
      </c>
      <c r="E28" t="s">
        <v>71</v>
      </c>
    </row>
    <row r="29" spans="2:11" hidden="1" outlineLevel="1" x14ac:dyDescent="0.35"/>
    <row r="30" spans="2:11" hidden="1" outlineLevel="1" x14ac:dyDescent="0.35">
      <c r="B30" s="34" t="s">
        <v>69</v>
      </c>
      <c r="C30" s="10" t="s">
        <v>8</v>
      </c>
      <c r="D30" s="7"/>
      <c r="E30" t="s">
        <v>23</v>
      </c>
    </row>
    <row r="31" spans="2:11" hidden="1" outlineLevel="1" x14ac:dyDescent="0.35"/>
    <row r="32" spans="2:11" ht="22.5" hidden="1" outlineLevel="1" x14ac:dyDescent="0.35">
      <c r="B32" s="12" t="s">
        <v>10</v>
      </c>
      <c r="C32" s="12" t="s">
        <v>18</v>
      </c>
      <c r="E32" t="s">
        <v>14</v>
      </c>
    </row>
    <row r="33" spans="2:5" hidden="1" outlineLevel="1" x14ac:dyDescent="0.35"/>
    <row r="34" spans="2:5" ht="17.649999999999999" hidden="1" outlineLevel="1" x14ac:dyDescent="0.35">
      <c r="B34" s="5" t="s">
        <v>11</v>
      </c>
      <c r="C34" s="5" t="s">
        <v>18</v>
      </c>
      <c r="E34" t="s">
        <v>15</v>
      </c>
    </row>
    <row r="35" spans="2:5" hidden="1" outlineLevel="1" x14ac:dyDescent="0.35"/>
    <row r="36" spans="2:5" ht="15" hidden="1" outlineLevel="1" x14ac:dyDescent="0.35">
      <c r="B36" s="9" t="s">
        <v>12</v>
      </c>
      <c r="C36" s="9" t="s">
        <v>18</v>
      </c>
      <c r="E36" t="s">
        <v>16</v>
      </c>
    </row>
    <row r="37" spans="2:5" hidden="1" outlineLevel="1" x14ac:dyDescent="0.35"/>
    <row r="38" spans="2:5" hidden="1" outlineLevel="1" x14ac:dyDescent="0.35">
      <c r="B38" s="8" t="s">
        <v>13</v>
      </c>
      <c r="C38" s="8" t="s">
        <v>18</v>
      </c>
      <c r="E38" t="s">
        <v>17</v>
      </c>
    </row>
    <row r="39" spans="2:5" hidden="1" outlineLevel="1" x14ac:dyDescent="0.35"/>
  </sheetData>
  <phoneticPr fontId="0" type="noConversion"/>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F967-DD65-496B-9D4D-B121277837EE}">
  <sheetPr codeName="Sheet1">
    <tabColor rgb="FFFF0000"/>
    <pageSetUpPr autoPageBreaks="0"/>
  </sheetPr>
  <dimension ref="A1:L1"/>
  <sheetViews>
    <sheetView defaultGridColor="0" colorId="22" workbookViewId="0">
      <pane ySplit="1" topLeftCell="A5" activePane="bottomLeft" state="frozen"/>
      <selection activeCell="E28" sqref="E28"/>
      <selection pane="bottomLeft" activeCell="C42" sqref="C42:C44"/>
    </sheetView>
  </sheetViews>
  <sheetFormatPr defaultColWidth="12.69140625" defaultRowHeight="11.65" x14ac:dyDescent="0.35"/>
  <cols>
    <col min="1" max="1" width="12.69140625" style="42" customWidth="1"/>
    <col min="2" max="16384" width="12.69140625" style="42"/>
  </cols>
  <sheetData>
    <row r="1" spans="1:12" s="37" customFormat="1" ht="40.5" customHeight="1" x14ac:dyDescent="0.35">
      <c r="A1" s="43" t="s">
        <v>19</v>
      </c>
      <c r="L1" s="37" t="s">
        <v>34</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8DA1-3889-4A4D-974C-1BEAA1ACCC96}">
  <sheetPr codeName="Sheet2">
    <pageSetUpPr autoPageBreaks="0"/>
  </sheetPr>
  <dimension ref="A1:L22"/>
  <sheetViews>
    <sheetView defaultGridColor="0" colorId="22" workbookViewId="0">
      <pane ySplit="1" topLeftCell="A2" activePane="bottomLeft" state="frozen"/>
      <selection pane="bottomLeft" activeCell="B33" sqref="B33"/>
    </sheetView>
  </sheetViews>
  <sheetFormatPr defaultColWidth="12.69140625" defaultRowHeight="11.65" x14ac:dyDescent="0.35"/>
  <cols>
    <col min="1" max="1" width="32.07421875" style="42" customWidth="1"/>
    <col min="2" max="2" width="23.3046875" style="42" customWidth="1"/>
    <col min="3" max="3" width="21.07421875" style="42" customWidth="1"/>
    <col min="4" max="4" width="22.07421875" style="42" customWidth="1"/>
    <col min="5" max="5" width="16.921875" style="42" customWidth="1"/>
    <col min="6" max="6" width="12.69140625" style="42"/>
    <col min="7" max="7" width="17.3828125" style="42" customWidth="1"/>
    <col min="8" max="16384" width="12.69140625" style="42"/>
  </cols>
  <sheetData>
    <row r="1" spans="1:12" s="37" customFormat="1" ht="40.5" customHeight="1" x14ac:dyDescent="0.35">
      <c r="A1" s="43" t="s">
        <v>3</v>
      </c>
      <c r="B1" s="43"/>
      <c r="L1" s="37" t="s">
        <v>34</v>
      </c>
    </row>
    <row r="2" spans="1:12" ht="16.149999999999999" customHeight="1" x14ac:dyDescent="0.35"/>
    <row r="3" spans="1:12" ht="18" customHeight="1" x14ac:dyDescent="0.35">
      <c r="A3" s="65" t="s">
        <v>227</v>
      </c>
      <c r="B3" s="65"/>
      <c r="C3" s="66"/>
    </row>
    <row r="4" spans="1:12" x14ac:dyDescent="0.35">
      <c r="A4" s="58"/>
      <c r="B4" s="58"/>
      <c r="C4" s="81"/>
      <c r="D4" s="58"/>
      <c r="E4" s="58"/>
      <c r="F4" s="58"/>
      <c r="G4" s="58"/>
      <c r="H4" s="58"/>
      <c r="I4" s="58"/>
    </row>
    <row r="5" spans="1:12" ht="15.85" customHeight="1" x14ac:dyDescent="0.35">
      <c r="A5" s="34" t="s">
        <v>225</v>
      </c>
      <c r="B5" s="34"/>
      <c r="C5" s="120"/>
      <c r="H5" s="58"/>
      <c r="I5" s="58"/>
    </row>
    <row r="6" spans="1:12" x14ac:dyDescent="0.35">
      <c r="A6" s="118" t="s">
        <v>121</v>
      </c>
      <c r="B6" s="145" t="s">
        <v>218</v>
      </c>
      <c r="C6" s="72">
        <f t="array" ref="C6:C8">TRANSPOSE('Main services'!$E$105:$G$105)</f>
        <v>705.35539249398232</v>
      </c>
    </row>
    <row r="7" spans="1:12" x14ac:dyDescent="0.35">
      <c r="A7" s="119" t="s">
        <v>122</v>
      </c>
      <c r="B7" s="145" t="s">
        <v>219</v>
      </c>
      <c r="C7" s="126">
        <v>49.566246935885275</v>
      </c>
      <c r="H7" s="58"/>
      <c r="I7" s="58"/>
    </row>
    <row r="8" spans="1:12" x14ac:dyDescent="0.35">
      <c r="A8" s="119" t="s">
        <v>90</v>
      </c>
      <c r="B8" s="146" t="s">
        <v>223</v>
      </c>
      <c r="C8" s="144">
        <v>0.14881143095183214</v>
      </c>
    </row>
    <row r="9" spans="1:12" x14ac:dyDescent="0.35">
      <c r="B9" s="55"/>
      <c r="C9" s="128"/>
    </row>
    <row r="10" spans="1:12" ht="15.85" customHeight="1" x14ac:dyDescent="0.35">
      <c r="A10" s="34" t="s">
        <v>226</v>
      </c>
      <c r="B10" s="55"/>
      <c r="C10" s="128"/>
    </row>
    <row r="11" spans="1:12" x14ac:dyDescent="0.35">
      <c r="A11" s="118" t="s">
        <v>121</v>
      </c>
      <c r="B11" s="145" t="s">
        <v>218</v>
      </c>
      <c r="C11" s="72">
        <f>2*C6-'Element C'!$C$8</f>
        <v>1279.7107849879646</v>
      </c>
      <c r="D11" s="63" t="s">
        <v>244</v>
      </c>
    </row>
    <row r="12" spans="1:12" x14ac:dyDescent="0.35">
      <c r="A12" s="118" t="s">
        <v>122</v>
      </c>
      <c r="B12" s="145" t="s">
        <v>219</v>
      </c>
      <c r="C12" s="126">
        <f>2*C7</f>
        <v>99.132493871770549</v>
      </c>
      <c r="D12" s="63" t="s">
        <v>243</v>
      </c>
    </row>
    <row r="13" spans="1:12" x14ac:dyDescent="0.35">
      <c r="A13" s="118" t="s">
        <v>90</v>
      </c>
      <c r="B13" s="145" t="s">
        <v>223</v>
      </c>
      <c r="C13" s="144">
        <f>2*C8</f>
        <v>0.29762286190366427</v>
      </c>
      <c r="D13" s="63" t="s">
        <v>243</v>
      </c>
    </row>
    <row r="14" spans="1:12" x14ac:dyDescent="0.35">
      <c r="B14" s="55"/>
      <c r="C14" s="128"/>
    </row>
    <row r="15" spans="1:12" ht="15.85" customHeight="1" x14ac:dyDescent="0.35">
      <c r="A15" s="34" t="s">
        <v>159</v>
      </c>
      <c r="B15" s="91"/>
    </row>
    <row r="16" spans="1:12" x14ac:dyDescent="0.35">
      <c r="A16" s="118" t="s">
        <v>160</v>
      </c>
      <c r="B16" s="145" t="s">
        <v>220</v>
      </c>
      <c r="C16" s="126">
        <f>'Ancillary services'!D12</f>
        <v>192.4</v>
      </c>
    </row>
    <row r="17" spans="1:4" x14ac:dyDescent="0.35">
      <c r="A17" s="118" t="s">
        <v>163</v>
      </c>
      <c r="B17" s="145" t="s">
        <v>224</v>
      </c>
      <c r="C17" s="126">
        <f>'Ancillary services'!D36</f>
        <v>350</v>
      </c>
      <c r="D17" s="63"/>
    </row>
    <row r="20" spans="1:4" x14ac:dyDescent="0.35">
      <c r="C20" s="141"/>
    </row>
    <row r="22" spans="1:4" x14ac:dyDescent="0.35">
      <c r="C22" s="141"/>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E165-54F8-457F-A2D6-04B7029D3CDE}">
  <sheetPr codeName="Sheet3">
    <tabColor rgb="FFFF0000"/>
    <pageSetUpPr autoPageBreaks="0"/>
  </sheetPr>
  <dimension ref="A1:L1"/>
  <sheetViews>
    <sheetView defaultGridColor="0" colorId="22" workbookViewId="0">
      <pane ySplit="1" topLeftCell="A2" activePane="bottomLeft" state="frozen"/>
      <selection activeCell="E28" sqref="E28"/>
      <selection pane="bottomLeft" activeCell="D29" sqref="D29"/>
    </sheetView>
  </sheetViews>
  <sheetFormatPr defaultColWidth="12.69140625" defaultRowHeight="11.65" x14ac:dyDescent="0.35"/>
  <cols>
    <col min="1" max="1" width="12.69140625" style="42" customWidth="1"/>
    <col min="2" max="16384" width="12.69140625" style="42"/>
  </cols>
  <sheetData>
    <row r="1" spans="1:12" s="37" customFormat="1" ht="40.5" customHeight="1" x14ac:dyDescent="0.35">
      <c r="A1" s="43" t="s">
        <v>19</v>
      </c>
      <c r="L1" s="37" t="s">
        <v>34</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3E492-6BE5-430F-B482-C54EA8B8ED63}">
  <sheetPr codeName="Sheet4">
    <pageSetUpPr autoPageBreaks="0"/>
  </sheetPr>
  <dimension ref="A1:O108"/>
  <sheetViews>
    <sheetView defaultGridColor="0" colorId="22" workbookViewId="0">
      <pane ySplit="3" topLeftCell="A4" activePane="bottomLeft" state="frozen"/>
      <selection activeCell="E14" sqref="E14"/>
      <selection pane="bottomLeft" activeCell="A5" sqref="A5"/>
    </sheetView>
  </sheetViews>
  <sheetFormatPr defaultColWidth="12.69140625" defaultRowHeight="11.65" x14ac:dyDescent="0.35"/>
  <cols>
    <col min="1" max="1" width="9.921875" style="42" customWidth="1"/>
    <col min="2" max="2" width="55.765625" style="42" customWidth="1"/>
    <col min="3" max="3" width="13.61328125" style="42" customWidth="1"/>
    <col min="4" max="4" width="8" style="42" customWidth="1"/>
    <col min="5" max="7" width="17.69140625" style="42" customWidth="1"/>
    <col min="8" max="22" width="18.765625" style="42" customWidth="1"/>
    <col min="23" max="301" width="18.921875" style="42" customWidth="1"/>
    <col min="302" max="302" width="11.3046875" style="42" bestFit="1" customWidth="1"/>
    <col min="303" max="16384" width="12.69140625" style="42"/>
  </cols>
  <sheetData>
    <row r="1" spans="1:15" ht="28.5" customHeight="1" x14ac:dyDescent="0.35">
      <c r="A1" s="94" t="s">
        <v>206</v>
      </c>
      <c r="E1" s="61"/>
      <c r="F1" s="61"/>
      <c r="G1" s="61"/>
    </row>
    <row r="2" spans="1:15" ht="19.149999999999999" customHeight="1" x14ac:dyDescent="0.35">
      <c r="A2" s="117" t="s">
        <v>216</v>
      </c>
      <c r="E2" s="61" t="s">
        <v>128</v>
      </c>
      <c r="F2" s="61"/>
      <c r="G2" s="61"/>
    </row>
    <row r="3" spans="1:15" ht="25.5" customHeight="1" x14ac:dyDescent="0.35">
      <c r="A3" s="34" t="s">
        <v>151</v>
      </c>
      <c r="B3" s="34" t="s">
        <v>149</v>
      </c>
      <c r="C3" s="70" t="s">
        <v>150</v>
      </c>
      <c r="D3" s="57"/>
      <c r="E3" s="75" t="s">
        <v>217</v>
      </c>
      <c r="F3" s="75" t="s">
        <v>234</v>
      </c>
      <c r="G3" s="75" t="s">
        <v>233</v>
      </c>
    </row>
    <row r="4" spans="1:15" ht="12" customHeight="1" thickBot="1" x14ac:dyDescent="0.4"/>
    <row r="5" spans="1:15" ht="13.15" customHeight="1" thickBot="1" x14ac:dyDescent="0.4">
      <c r="A5" s="34" t="s">
        <v>258</v>
      </c>
      <c r="E5" s="134" t="s">
        <v>221</v>
      </c>
      <c r="F5" s="134" t="s">
        <v>221</v>
      </c>
      <c r="G5" s="134" t="s">
        <v>221</v>
      </c>
    </row>
    <row r="6" spans="1:15" ht="12" customHeight="1" x14ac:dyDescent="0.35">
      <c r="A6" s="34"/>
      <c r="E6" s="85" t="s">
        <v>211</v>
      </c>
      <c r="F6" s="85" t="s">
        <v>212</v>
      </c>
      <c r="G6" s="85" t="s">
        <v>222</v>
      </c>
    </row>
    <row r="7" spans="1:15" ht="13.15" customHeight="1" thickBot="1" x14ac:dyDescent="0.4">
      <c r="A7" s="34" t="s">
        <v>208</v>
      </c>
      <c r="E7" s="75"/>
      <c r="F7" s="75"/>
      <c r="G7" s="75"/>
    </row>
    <row r="8" spans="1:15" ht="12" customHeight="1" thickBot="1" x14ac:dyDescent="0.4">
      <c r="A8" s="42" t="str">
        <f t="array" ref="A8:A18">comp_ethernet_code</f>
        <v>CO485</v>
      </c>
      <c r="B8" s="42" t="str">
        <f t="array" ref="B8:B18">comp_ethernet_desc</f>
        <v>Ethernet Electronics</v>
      </c>
      <c r="C8" s="42" t="str">
        <f t="array" ref="C8:C18">comp_ethernet_class</f>
        <v>Active</v>
      </c>
      <c r="D8" s="64"/>
      <c r="E8" s="132" t="s">
        <v>221</v>
      </c>
      <c r="F8" s="132" t="s">
        <v>221</v>
      </c>
      <c r="G8" s="132" t="s">
        <v>221</v>
      </c>
    </row>
    <row r="9" spans="1:15" s="52" customFormat="1" ht="12" customHeight="1" thickBot="1" x14ac:dyDescent="0.4">
      <c r="A9" s="42" t="str">
        <v>CL160</v>
      </c>
      <c r="B9" s="42" t="str">
        <v>Routeing   records</v>
      </c>
      <c r="C9" s="42" t="str">
        <v>Passive</v>
      </c>
      <c r="D9" s="64"/>
      <c r="E9" s="132" t="s">
        <v>221</v>
      </c>
      <c r="F9" s="132" t="s">
        <v>221</v>
      </c>
      <c r="G9" s="132" t="s">
        <v>221</v>
      </c>
      <c r="H9" s="42"/>
      <c r="I9" s="42"/>
      <c r="J9" s="42"/>
      <c r="K9" s="42"/>
      <c r="L9" s="42"/>
      <c r="M9" s="42"/>
      <c r="N9" s="42"/>
      <c r="O9" s="42"/>
    </row>
    <row r="10" spans="1:15" ht="12" customHeight="1" thickBot="1" x14ac:dyDescent="0.4">
      <c r="A10" s="42" t="str">
        <v>CO484</v>
      </c>
      <c r="B10" s="42" t="str">
        <v>Ethernet main links</v>
      </c>
      <c r="C10" s="42" t="str">
        <v>Passive</v>
      </c>
      <c r="D10" s="64"/>
      <c r="E10" s="132" t="s">
        <v>221</v>
      </c>
      <c r="F10" s="132" t="s">
        <v>221</v>
      </c>
      <c r="G10" s="132" t="s">
        <v>221</v>
      </c>
    </row>
    <row r="11" spans="1:15" ht="12" customHeight="1" thickBot="1" x14ac:dyDescent="0.4">
      <c r="A11" s="42" t="str">
        <v>CW609</v>
      </c>
      <c r="B11" s="42" t="str">
        <v>Ethernet Access Direct Fibre</v>
      </c>
      <c r="C11" s="42" t="str">
        <v>Passive</v>
      </c>
      <c r="D11" s="64"/>
      <c r="E11" s="132" t="s">
        <v>221</v>
      </c>
      <c r="F11" s="132" t="s">
        <v>221</v>
      </c>
      <c r="G11" s="132" t="s">
        <v>221</v>
      </c>
    </row>
    <row r="12" spans="1:15" ht="12" customHeight="1" thickBot="1" x14ac:dyDescent="0.4">
      <c r="A12" s="42" t="str">
        <v>CE104</v>
      </c>
      <c r="B12" s="42" t="str">
        <v>Ethernet Excess Construction</v>
      </c>
      <c r="C12" s="42" t="str">
        <v>Passive</v>
      </c>
      <c r="D12" s="64"/>
      <c r="E12" s="132" t="s">
        <v>221</v>
      </c>
      <c r="F12" s="132" t="s">
        <v>221</v>
      </c>
      <c r="G12" s="132" t="s">
        <v>221</v>
      </c>
    </row>
    <row r="13" spans="1:15" ht="12" customHeight="1" thickBot="1" x14ac:dyDescent="0.4">
      <c r="A13" s="42" t="str">
        <v>CL573</v>
      </c>
      <c r="B13" s="42" t="str">
        <v>OR Service Centre   Provision Ethernet</v>
      </c>
      <c r="C13" s="42" t="str">
        <v>Shared</v>
      </c>
      <c r="D13" s="64"/>
      <c r="E13" s="132" t="s">
        <v>221</v>
      </c>
      <c r="F13" s="132" t="s">
        <v>221</v>
      </c>
      <c r="G13" s="132" t="s">
        <v>221</v>
      </c>
    </row>
    <row r="14" spans="1:15" ht="12" customHeight="1" thickBot="1" x14ac:dyDescent="0.4">
      <c r="A14" s="42" t="str">
        <v>CL578</v>
      </c>
      <c r="B14" s="42" t="str">
        <v>OR Service Centre   Assurance Ethernet</v>
      </c>
      <c r="C14" s="42" t="str">
        <v>Shared</v>
      </c>
      <c r="D14" s="64"/>
      <c r="E14" s="132" t="s">
        <v>221</v>
      </c>
      <c r="F14" s="132" t="s">
        <v>221</v>
      </c>
      <c r="G14" s="132" t="s">
        <v>221</v>
      </c>
    </row>
    <row r="15" spans="1:15" ht="12" customHeight="1" thickBot="1" x14ac:dyDescent="0.4">
      <c r="A15" s="42" t="str">
        <v>CO772</v>
      </c>
      <c r="B15" s="42" t="str">
        <v>Openreach Systems   Development  Ethernet Specific</v>
      </c>
      <c r="C15" s="42" t="str">
        <v>Shared</v>
      </c>
      <c r="D15" s="64"/>
      <c r="E15" s="132" t="s">
        <v>221</v>
      </c>
      <c r="F15" s="132" t="s">
        <v>221</v>
      </c>
      <c r="G15" s="132" t="s">
        <v>221</v>
      </c>
    </row>
    <row r="16" spans="1:15" ht="12" customHeight="1" thickBot="1" x14ac:dyDescent="0.4">
      <c r="A16" s="42" t="str">
        <v>CP502</v>
      </c>
      <c r="B16" s="42" t="str">
        <v>Openreach sales product management</v>
      </c>
      <c r="C16" s="42" t="str">
        <v>Shared</v>
      </c>
      <c r="D16" s="64"/>
      <c r="E16" s="132" t="s">
        <v>221</v>
      </c>
      <c r="F16" s="132" t="s">
        <v>221</v>
      </c>
      <c r="G16" s="132" t="s">
        <v>221</v>
      </c>
    </row>
    <row r="17" spans="1:10" ht="12" customHeight="1" thickBot="1" x14ac:dyDescent="0.4">
      <c r="A17" s="51" t="str">
        <v>CO801</v>
      </c>
      <c r="B17" s="51" t="str">
        <v>Ofcom Licence Fee   Openreach</v>
      </c>
      <c r="C17" s="51" t="str">
        <v>Shared</v>
      </c>
      <c r="D17" s="64"/>
      <c r="E17" s="132" t="s">
        <v>221</v>
      </c>
      <c r="F17" s="132" t="s">
        <v>221</v>
      </c>
      <c r="G17" s="132" t="s">
        <v>221</v>
      </c>
      <c r="I17" s="79"/>
      <c r="J17" s="79"/>
    </row>
    <row r="18" spans="1:10" ht="12" customHeight="1" thickBot="1" x14ac:dyDescent="0.4">
      <c r="A18" s="42" t="str">
        <v>CW901</v>
      </c>
      <c r="B18" s="42" t="str">
        <v>Openreach non copper</v>
      </c>
      <c r="C18" s="42" t="str">
        <v>Shared</v>
      </c>
      <c r="D18" s="64"/>
      <c r="E18" s="132" t="s">
        <v>221</v>
      </c>
      <c r="F18" s="132" t="s">
        <v>221</v>
      </c>
      <c r="G18" s="132" t="s">
        <v>221</v>
      </c>
      <c r="I18" s="79"/>
      <c r="J18" s="79"/>
    </row>
    <row r="19" spans="1:10" ht="12" customHeight="1" thickBot="1" x14ac:dyDescent="0.4">
      <c r="B19" s="34" t="s">
        <v>124</v>
      </c>
      <c r="C19" s="34"/>
      <c r="D19" s="64"/>
      <c r="E19" s="133" t="s">
        <v>221</v>
      </c>
      <c r="F19" s="133" t="s">
        <v>221</v>
      </c>
      <c r="G19" s="133" t="s">
        <v>221</v>
      </c>
    </row>
    <row r="20" spans="1:10" ht="12" customHeight="1" x14ac:dyDescent="0.35">
      <c r="C20" s="34"/>
    </row>
    <row r="21" spans="1:10" ht="12" customHeight="1" thickBot="1" x14ac:dyDescent="0.4">
      <c r="A21" s="34" t="s">
        <v>209</v>
      </c>
      <c r="E21" s="75"/>
      <c r="F21" s="75"/>
      <c r="G21" s="75"/>
    </row>
    <row r="22" spans="1:10" ht="12" customHeight="1" thickBot="1" x14ac:dyDescent="0.4">
      <c r="A22" s="42" t="str">
        <f t="array" ref="A22:A32">comp_ethernet_code</f>
        <v>CO485</v>
      </c>
      <c r="B22" s="42" t="str">
        <f t="array" ref="B22:B32">comp_ethernet_desc</f>
        <v>Ethernet Electronics</v>
      </c>
      <c r="C22" s="42" t="str">
        <f t="array" ref="C22:C32">comp_ethernet_class</f>
        <v>Active</v>
      </c>
      <c r="E22" s="130" t="s">
        <v>221</v>
      </c>
      <c r="F22" s="130" t="s">
        <v>221</v>
      </c>
      <c r="G22" s="130" t="s">
        <v>221</v>
      </c>
    </row>
    <row r="23" spans="1:10" ht="12" customHeight="1" thickBot="1" x14ac:dyDescent="0.4">
      <c r="A23" s="42" t="str">
        <v>CL160</v>
      </c>
      <c r="B23" s="42" t="str">
        <v>Routeing   records</v>
      </c>
      <c r="C23" s="42" t="str">
        <v>Passive</v>
      </c>
      <c r="E23" s="130" t="s">
        <v>221</v>
      </c>
      <c r="F23" s="130" t="s">
        <v>221</v>
      </c>
      <c r="G23" s="130" t="s">
        <v>221</v>
      </c>
    </row>
    <row r="24" spans="1:10" ht="12" customHeight="1" thickBot="1" x14ac:dyDescent="0.4">
      <c r="A24" s="42" t="str">
        <v>CO484</v>
      </c>
      <c r="B24" s="42" t="str">
        <v>Ethernet main links</v>
      </c>
      <c r="C24" s="42" t="str">
        <v>Passive</v>
      </c>
      <c r="E24" s="130" t="s">
        <v>221</v>
      </c>
      <c r="F24" s="130" t="s">
        <v>221</v>
      </c>
      <c r="G24" s="130" t="s">
        <v>221</v>
      </c>
    </row>
    <row r="25" spans="1:10" ht="12" customHeight="1" thickBot="1" x14ac:dyDescent="0.4">
      <c r="A25" s="42" t="str">
        <v>CW609</v>
      </c>
      <c r="B25" s="42" t="str">
        <v>Ethernet Access Direct Fibre</v>
      </c>
      <c r="C25" s="42" t="str">
        <v>Passive</v>
      </c>
      <c r="E25" s="130" t="s">
        <v>221</v>
      </c>
      <c r="F25" s="130" t="s">
        <v>221</v>
      </c>
      <c r="G25" s="130" t="s">
        <v>221</v>
      </c>
    </row>
    <row r="26" spans="1:10" ht="12" customHeight="1" thickBot="1" x14ac:dyDescent="0.4">
      <c r="A26" s="42" t="str">
        <v>CE104</v>
      </c>
      <c r="B26" s="42" t="str">
        <v>Ethernet Excess Construction</v>
      </c>
      <c r="C26" s="42" t="str">
        <v>Passive</v>
      </c>
      <c r="E26" s="130" t="s">
        <v>221</v>
      </c>
      <c r="F26" s="130" t="s">
        <v>221</v>
      </c>
      <c r="G26" s="130" t="s">
        <v>221</v>
      </c>
    </row>
    <row r="27" spans="1:10" ht="12" customHeight="1" thickBot="1" x14ac:dyDescent="0.4">
      <c r="A27" s="42" t="str">
        <v>CL573</v>
      </c>
      <c r="B27" s="42" t="str">
        <v>OR Service Centre   Provision Ethernet</v>
      </c>
      <c r="C27" s="42" t="str">
        <v>Shared</v>
      </c>
      <c r="E27" s="130" t="s">
        <v>221</v>
      </c>
      <c r="F27" s="130" t="s">
        <v>221</v>
      </c>
      <c r="G27" s="130" t="s">
        <v>221</v>
      </c>
    </row>
    <row r="28" spans="1:10" ht="12" customHeight="1" thickBot="1" x14ac:dyDescent="0.4">
      <c r="A28" s="42" t="str">
        <v>CL578</v>
      </c>
      <c r="B28" s="42" t="str">
        <v>OR Service Centre   Assurance Ethernet</v>
      </c>
      <c r="C28" s="42" t="str">
        <v>Shared</v>
      </c>
      <c r="E28" s="130" t="s">
        <v>221</v>
      </c>
      <c r="F28" s="130" t="s">
        <v>221</v>
      </c>
      <c r="G28" s="130" t="s">
        <v>221</v>
      </c>
    </row>
    <row r="29" spans="1:10" ht="12" customHeight="1" thickBot="1" x14ac:dyDescent="0.4">
      <c r="A29" s="42" t="str">
        <v>CO772</v>
      </c>
      <c r="B29" s="42" t="str">
        <v>Openreach Systems   Development  Ethernet Specific</v>
      </c>
      <c r="C29" s="42" t="str">
        <v>Shared</v>
      </c>
      <c r="E29" s="130" t="s">
        <v>221</v>
      </c>
      <c r="F29" s="130" t="s">
        <v>221</v>
      </c>
      <c r="G29" s="130" t="s">
        <v>221</v>
      </c>
    </row>
    <row r="30" spans="1:10" ht="12" customHeight="1" thickBot="1" x14ac:dyDescent="0.4">
      <c r="A30" s="42" t="str">
        <v>CP502</v>
      </c>
      <c r="B30" s="42" t="str">
        <v>Openreach sales product management</v>
      </c>
      <c r="C30" s="42" t="str">
        <v>Shared</v>
      </c>
      <c r="E30" s="130" t="s">
        <v>221</v>
      </c>
      <c r="F30" s="130" t="s">
        <v>221</v>
      </c>
      <c r="G30" s="130" t="s">
        <v>221</v>
      </c>
    </row>
    <row r="31" spans="1:10" ht="12" customHeight="1" thickBot="1" x14ac:dyDescent="0.4">
      <c r="A31" s="51" t="str">
        <v>CO801</v>
      </c>
      <c r="B31" s="51" t="str">
        <v>Ofcom Licence Fee   Openreach</v>
      </c>
      <c r="C31" s="51" t="str">
        <v>Shared</v>
      </c>
      <c r="E31" s="130" t="s">
        <v>221</v>
      </c>
      <c r="F31" s="130" t="s">
        <v>221</v>
      </c>
      <c r="G31" s="130" t="s">
        <v>221</v>
      </c>
    </row>
    <row r="32" spans="1:10" ht="12" customHeight="1" thickBot="1" x14ac:dyDescent="0.4">
      <c r="A32" s="42" t="str">
        <v>CW901</v>
      </c>
      <c r="B32" s="42" t="str">
        <v>Openreach non copper</v>
      </c>
      <c r="C32" s="42" t="str">
        <v>Shared</v>
      </c>
      <c r="E32" s="130" t="s">
        <v>221</v>
      </c>
      <c r="F32" s="130" t="s">
        <v>221</v>
      </c>
      <c r="G32" s="130" t="s">
        <v>221</v>
      </c>
    </row>
    <row r="33" spans="1:8" ht="12" customHeight="1" thickBot="1" x14ac:dyDescent="0.4">
      <c r="B33" s="34" t="s">
        <v>124</v>
      </c>
      <c r="C33" s="34"/>
      <c r="D33" s="64"/>
      <c r="E33" s="133" t="s">
        <v>221</v>
      </c>
      <c r="F33" s="133" t="s">
        <v>221</v>
      </c>
      <c r="G33" s="133" t="s">
        <v>221</v>
      </c>
    </row>
    <row r="34" spans="1:8" ht="12" customHeight="1" x14ac:dyDescent="0.35">
      <c r="C34" s="34"/>
    </row>
    <row r="35" spans="1:8" ht="12" customHeight="1" x14ac:dyDescent="0.35">
      <c r="A35" s="34" t="s">
        <v>210</v>
      </c>
    </row>
    <row r="36" spans="1:8" ht="12" customHeight="1" x14ac:dyDescent="0.35">
      <c r="A36" s="42" t="str">
        <f t="array" ref="A36:A46">comp_ethernet_code</f>
        <v>CO485</v>
      </c>
      <c r="B36" s="42" t="str">
        <f t="array" ref="B36:B46">comp_ethernet_desc</f>
        <v>Ethernet Electronics</v>
      </c>
      <c r="C36" s="42" t="str">
        <f t="array" ref="C36:C46">comp_ethernet_class</f>
        <v>Active</v>
      </c>
      <c r="E36" s="77">
        <v>0</v>
      </c>
      <c r="F36" s="77">
        <v>817.08569318919217</v>
      </c>
      <c r="G36" s="142">
        <v>0</v>
      </c>
      <c r="H36" s="63" t="s">
        <v>239</v>
      </c>
    </row>
    <row r="37" spans="1:8" ht="12" customHeight="1" x14ac:dyDescent="0.35">
      <c r="A37" s="42" t="str">
        <v>CL160</v>
      </c>
      <c r="B37" s="42" t="str">
        <v>Routeing   records</v>
      </c>
      <c r="C37" s="42" t="str">
        <v>Passive</v>
      </c>
      <c r="E37" s="77">
        <v>2.5868156977761241</v>
      </c>
      <c r="F37" s="77">
        <v>0</v>
      </c>
      <c r="G37" s="142">
        <v>0</v>
      </c>
    </row>
    <row r="38" spans="1:8" ht="12" customHeight="1" x14ac:dyDescent="0.35">
      <c r="A38" s="42" t="str">
        <v>CO484</v>
      </c>
      <c r="B38" s="42" t="str">
        <v>Ethernet main links</v>
      </c>
      <c r="C38" s="42" t="str">
        <v>Passive</v>
      </c>
      <c r="E38" s="77">
        <v>0</v>
      </c>
      <c r="F38" s="77">
        <v>0</v>
      </c>
      <c r="G38" s="142">
        <v>0.1391520862860823</v>
      </c>
    </row>
    <row r="39" spans="1:8" ht="12" customHeight="1" x14ac:dyDescent="0.35">
      <c r="A39" s="42" t="str">
        <v>CW609</v>
      </c>
      <c r="B39" s="42" t="str">
        <v>Ethernet Access Direct Fibre</v>
      </c>
      <c r="C39" s="42" t="str">
        <v>Passive</v>
      </c>
      <c r="E39" s="77">
        <v>0</v>
      </c>
      <c r="F39" s="77">
        <v>1455.9693159011126</v>
      </c>
      <c r="G39" s="142">
        <v>0</v>
      </c>
    </row>
    <row r="40" spans="1:8" ht="12" customHeight="1" x14ac:dyDescent="0.35">
      <c r="A40" s="42" t="str">
        <v>CE104</v>
      </c>
      <c r="B40" s="42" t="str">
        <v>Ethernet Excess Construction</v>
      </c>
      <c r="C40" s="42" t="str">
        <v>Passive</v>
      </c>
      <c r="E40" s="77">
        <v>822.96378977597135</v>
      </c>
      <c r="F40" s="77">
        <v>0</v>
      </c>
      <c r="G40" s="142">
        <v>0</v>
      </c>
    </row>
    <row r="41" spans="1:8" ht="12" customHeight="1" x14ac:dyDescent="0.35">
      <c r="A41" s="42" t="str">
        <v>CL573</v>
      </c>
      <c r="B41" s="42" t="str">
        <v>OR Service Centre   Provision Ethernet</v>
      </c>
      <c r="C41" s="42" t="str">
        <v>Shared</v>
      </c>
      <c r="E41" s="77">
        <v>518.48070241109406</v>
      </c>
      <c r="F41" s="77">
        <v>0</v>
      </c>
      <c r="G41" s="142">
        <v>0</v>
      </c>
    </row>
    <row r="42" spans="1:8" ht="12" customHeight="1" x14ac:dyDescent="0.35">
      <c r="A42" s="42" t="str">
        <v>CL578</v>
      </c>
      <c r="B42" s="42" t="str">
        <v>OR Service Centre   Assurance Ethernet</v>
      </c>
      <c r="C42" s="42" t="str">
        <v>Shared</v>
      </c>
      <c r="E42" s="77">
        <v>0</v>
      </c>
      <c r="F42" s="77">
        <v>1.5704824070866541</v>
      </c>
      <c r="G42" s="142">
        <v>0</v>
      </c>
    </row>
    <row r="43" spans="1:8" ht="12" customHeight="1" x14ac:dyDescent="0.35">
      <c r="A43" s="42" t="str">
        <v>CO772</v>
      </c>
      <c r="B43" s="42" t="str">
        <v>Openreach Systems   Development  Ethernet Specific</v>
      </c>
      <c r="C43" s="42" t="str">
        <v>Shared</v>
      </c>
      <c r="E43" s="77">
        <v>43.189212519438676</v>
      </c>
      <c r="F43" s="77">
        <v>43.481050938926295</v>
      </c>
      <c r="G43" s="142">
        <v>5.9962382083866743E-3</v>
      </c>
    </row>
    <row r="44" spans="1:8" ht="12" customHeight="1" x14ac:dyDescent="0.35">
      <c r="A44" s="42" t="str">
        <v>CP502</v>
      </c>
      <c r="B44" s="42" t="str">
        <v>Openreach sales product management</v>
      </c>
      <c r="C44" s="42" t="str">
        <v>Shared</v>
      </c>
      <c r="E44" s="77">
        <v>17.211617488813449</v>
      </c>
      <c r="F44" s="77">
        <v>29.541930214916594</v>
      </c>
      <c r="G44" s="142">
        <v>2.6370433371930143E-3</v>
      </c>
    </row>
    <row r="45" spans="1:8" ht="12" customHeight="1" x14ac:dyDescent="0.35">
      <c r="A45" s="51" t="str">
        <v>CO801</v>
      </c>
      <c r="B45" s="51" t="str">
        <v>Ofcom Licence Fee   Openreach</v>
      </c>
      <c r="C45" s="51" t="str">
        <v>Shared</v>
      </c>
      <c r="E45" s="77">
        <v>1.0288363944754308</v>
      </c>
      <c r="F45" s="77">
        <v>1.7659748339934234</v>
      </c>
      <c r="G45" s="142">
        <v>1.5763854181316241E-4</v>
      </c>
    </row>
    <row r="46" spans="1:8" ht="12" customHeight="1" x14ac:dyDescent="0.35">
      <c r="A46" s="42" t="str">
        <v>CW901</v>
      </c>
      <c r="B46" s="42" t="str">
        <v>Openreach non copper</v>
      </c>
      <c r="C46" s="42" t="str">
        <v>Shared</v>
      </c>
      <c r="E46" s="77">
        <v>10.142580220330663</v>
      </c>
      <c r="F46" s="77">
        <v>17.408607427430621</v>
      </c>
      <c r="G46" s="142">
        <v>1.5539696548328137E-3</v>
      </c>
    </row>
    <row r="47" spans="1:8" ht="12" customHeight="1" x14ac:dyDescent="0.35">
      <c r="B47" s="34" t="s">
        <v>124</v>
      </c>
      <c r="C47" s="34"/>
      <c r="D47" s="64"/>
      <c r="E47" s="59">
        <f>SUM(E36:E46)</f>
        <v>1415.6035545078998</v>
      </c>
      <c r="F47" s="59">
        <f>SUM(F36:F46)</f>
        <v>2366.8230549126583</v>
      </c>
      <c r="G47" s="143">
        <f>SUM(G36:G46)</f>
        <v>0.14949697602830797</v>
      </c>
    </row>
    <row r="48" spans="1:8" ht="12" customHeight="1" x14ac:dyDescent="0.35">
      <c r="B48" s="34"/>
      <c r="D48" s="34"/>
      <c r="E48" s="34"/>
      <c r="F48" s="34"/>
      <c r="G48" s="34"/>
      <c r="H48" s="34"/>
    </row>
    <row r="49" spans="1:8" ht="11.65" customHeight="1" x14ac:dyDescent="0.35">
      <c r="A49" s="34" t="s">
        <v>215</v>
      </c>
      <c r="D49" s="57" t="s">
        <v>148</v>
      </c>
    </row>
    <row r="50" spans="1:8" ht="12" customHeight="1" x14ac:dyDescent="0.35">
      <c r="A50" s="42" t="str">
        <f t="array" ref="A50:A60">comp_ethernet_code</f>
        <v>CO485</v>
      </c>
      <c r="B50" s="42" t="str">
        <f t="array" ref="B50:B60">comp_ethernet_desc</f>
        <v>Ethernet Electronics</v>
      </c>
      <c r="C50" s="42" t="str">
        <f t="array" ref="C50:C60">comp_ethernet_class</f>
        <v>Active</v>
      </c>
      <c r="D50" s="93">
        <f>INDEX('Elements A and B'!$D$6:$D$16,MATCH($A50,'Elements A and B'!$A$6:$A$16,0))</f>
        <v>0</v>
      </c>
      <c r="E50" s="56">
        <f t="shared" ref="E50:G60" si="0">E36*$D50</f>
        <v>0</v>
      </c>
      <c r="F50" s="56">
        <f t="shared" si="0"/>
        <v>0</v>
      </c>
      <c r="G50" s="142">
        <f t="shared" si="0"/>
        <v>0</v>
      </c>
      <c r="H50" s="127"/>
    </row>
    <row r="51" spans="1:8" ht="12" customHeight="1" x14ac:dyDescent="0.35">
      <c r="A51" s="42" t="str">
        <v>CL160</v>
      </c>
      <c r="B51" s="42" t="str">
        <v>Routeing   records</v>
      </c>
      <c r="C51" s="42" t="str">
        <v>Passive</v>
      </c>
      <c r="D51" s="93">
        <f>INDEX('Elements A and B'!$D$6:$D$16,MATCH($A51,'Elements A and B'!$A$6:$A$16,0))</f>
        <v>1</v>
      </c>
      <c r="E51" s="56">
        <f t="shared" si="0"/>
        <v>2.5868156977761241</v>
      </c>
      <c r="F51" s="56">
        <f t="shared" si="0"/>
        <v>0</v>
      </c>
      <c r="G51" s="142">
        <f t="shared" si="0"/>
        <v>0</v>
      </c>
      <c r="H51" s="127"/>
    </row>
    <row r="52" spans="1:8" ht="12" customHeight="1" x14ac:dyDescent="0.35">
      <c r="A52" s="42" t="str">
        <v>CO484</v>
      </c>
      <c r="B52" s="42" t="str">
        <v>Ethernet main links</v>
      </c>
      <c r="C52" s="42" t="str">
        <v>Passive</v>
      </c>
      <c r="D52" s="93">
        <f>INDEX('Elements A and B'!$D$6:$D$16,MATCH($A52,'Elements A and B'!$A$6:$A$16,0))</f>
        <v>1</v>
      </c>
      <c r="E52" s="56">
        <f t="shared" si="0"/>
        <v>0</v>
      </c>
      <c r="F52" s="56">
        <f t="shared" si="0"/>
        <v>0</v>
      </c>
      <c r="G52" s="142">
        <f t="shared" si="0"/>
        <v>0.1391520862860823</v>
      </c>
      <c r="H52" s="127"/>
    </row>
    <row r="53" spans="1:8" ht="12" customHeight="1" x14ac:dyDescent="0.35">
      <c r="A53" s="42" t="str">
        <v>CW609</v>
      </c>
      <c r="B53" s="42" t="str">
        <v>Ethernet Access Direct Fibre</v>
      </c>
      <c r="C53" s="42" t="str">
        <v>Passive</v>
      </c>
      <c r="D53" s="93">
        <f>INDEX('Elements A and B'!$D$6:$D$16,MATCH($A53,'Elements A and B'!$A$6:$A$16,0))</f>
        <v>0</v>
      </c>
      <c r="E53" s="56">
        <f t="shared" si="0"/>
        <v>0</v>
      </c>
      <c r="F53" s="56">
        <f t="shared" si="0"/>
        <v>0</v>
      </c>
      <c r="G53" s="142">
        <f>G39*$D53</f>
        <v>0</v>
      </c>
      <c r="H53" s="127"/>
    </row>
    <row r="54" spans="1:8" ht="12" customHeight="1" x14ac:dyDescent="0.35">
      <c r="A54" s="42" t="str">
        <v>CE104</v>
      </c>
      <c r="B54" s="42" t="str">
        <v>Ethernet Excess Construction</v>
      </c>
      <c r="C54" s="42" t="str">
        <v>Passive</v>
      </c>
      <c r="D54" s="93">
        <f>INDEX('Elements A and B'!$D$6:$D$16,MATCH($A54,'Elements A and B'!$A$6:$A$16,0))</f>
        <v>0</v>
      </c>
      <c r="E54" s="56">
        <f t="shared" si="0"/>
        <v>0</v>
      </c>
      <c r="F54" s="56">
        <f t="shared" si="0"/>
        <v>0</v>
      </c>
      <c r="G54" s="142">
        <f t="shared" si="0"/>
        <v>0</v>
      </c>
      <c r="H54" s="127"/>
    </row>
    <row r="55" spans="1:8" ht="12" customHeight="1" x14ac:dyDescent="0.35">
      <c r="A55" s="42" t="str">
        <v>CL573</v>
      </c>
      <c r="B55" s="42" t="str">
        <v>OR Service Centre   Provision Ethernet</v>
      </c>
      <c r="C55" s="42" t="str">
        <v>Shared</v>
      </c>
      <c r="D55" s="93">
        <f>INDEX('Elements A and B'!$D$6:$D$16,MATCH($A55,'Elements A and B'!$A$6:$A$16,0))</f>
        <v>0</v>
      </c>
      <c r="E55" s="56">
        <f t="shared" si="0"/>
        <v>0</v>
      </c>
      <c r="F55" s="56">
        <f t="shared" si="0"/>
        <v>0</v>
      </c>
      <c r="G55" s="142">
        <f t="shared" si="0"/>
        <v>0</v>
      </c>
      <c r="H55" s="127"/>
    </row>
    <row r="56" spans="1:8" ht="12" customHeight="1" x14ac:dyDescent="0.35">
      <c r="A56" s="42" t="str">
        <v>CL578</v>
      </c>
      <c r="B56" s="42" t="str">
        <v>OR Service Centre   Assurance Ethernet</v>
      </c>
      <c r="C56" s="42" t="str">
        <v>Shared</v>
      </c>
      <c r="D56" s="93">
        <f>INDEX('Elements A and B'!$D$6:$D$16,MATCH($A56,'Elements A and B'!$A$6:$A$16,0))</f>
        <v>0</v>
      </c>
      <c r="E56" s="56">
        <f t="shared" si="0"/>
        <v>0</v>
      </c>
      <c r="F56" s="56">
        <f t="shared" si="0"/>
        <v>0</v>
      </c>
      <c r="G56" s="142">
        <f t="shared" si="0"/>
        <v>0</v>
      </c>
      <c r="H56" s="127"/>
    </row>
    <row r="57" spans="1:8" ht="12" customHeight="1" x14ac:dyDescent="0.35">
      <c r="A57" s="42" t="str">
        <v>CO772</v>
      </c>
      <c r="B57" s="42" t="str">
        <v>Openreach Systems   Development  Ethernet Specific</v>
      </c>
      <c r="C57" s="42" t="str">
        <v>Shared</v>
      </c>
      <c r="D57" s="93">
        <f>INDEX('Elements A and B'!$D$6:$D$16,MATCH($A57,'Elements A and B'!$A$6:$A$16,0))</f>
        <v>0</v>
      </c>
      <c r="E57" s="56">
        <f t="shared" si="0"/>
        <v>0</v>
      </c>
      <c r="F57" s="56">
        <f t="shared" si="0"/>
        <v>0</v>
      </c>
      <c r="G57" s="142">
        <f t="shared" si="0"/>
        <v>0</v>
      </c>
      <c r="H57" s="127"/>
    </row>
    <row r="58" spans="1:8" ht="12" customHeight="1" x14ac:dyDescent="0.35">
      <c r="A58" s="42" t="str">
        <v>CP502</v>
      </c>
      <c r="B58" s="42" t="str">
        <v>Openreach sales product management</v>
      </c>
      <c r="C58" s="42" t="str">
        <v>Shared</v>
      </c>
      <c r="D58" s="93">
        <f>INDEX('Elements A and B'!$D$6:$D$16,MATCH($A58,'Elements A and B'!$A$6:$A$16,0))</f>
        <v>0</v>
      </c>
      <c r="E58" s="56">
        <f t="shared" si="0"/>
        <v>0</v>
      </c>
      <c r="F58" s="56">
        <f t="shared" si="0"/>
        <v>0</v>
      </c>
      <c r="G58" s="142">
        <f t="shared" si="0"/>
        <v>0</v>
      </c>
      <c r="H58" s="127"/>
    </row>
    <row r="59" spans="1:8" ht="12" customHeight="1" x14ac:dyDescent="0.35">
      <c r="A59" s="51" t="str">
        <v>CO801</v>
      </c>
      <c r="B59" s="51" t="str">
        <v>Ofcom Licence Fee   Openreach</v>
      </c>
      <c r="C59" s="51" t="str">
        <v>Shared</v>
      </c>
      <c r="D59" s="93">
        <f>INDEX('Elements A and B'!$D$6:$D$16,MATCH($A59,'Elements A and B'!$A$6:$A$16,0))</f>
        <v>0</v>
      </c>
      <c r="E59" s="56">
        <f t="shared" si="0"/>
        <v>0</v>
      </c>
      <c r="F59" s="56">
        <f t="shared" si="0"/>
        <v>0</v>
      </c>
      <c r="G59" s="142">
        <f t="shared" si="0"/>
        <v>0</v>
      </c>
      <c r="H59" s="127"/>
    </row>
    <row r="60" spans="1:8" ht="12" customHeight="1" x14ac:dyDescent="0.35">
      <c r="A60" s="42" t="str">
        <v>CW901</v>
      </c>
      <c r="B60" s="42" t="str">
        <v>Openreach non copper</v>
      </c>
      <c r="C60" s="42" t="str">
        <v>Shared</v>
      </c>
      <c r="D60" s="93">
        <f>INDEX('Elements A and B'!$D$6:$D$16,MATCH($A60,'Elements A and B'!$A$6:$A$16,0))</f>
        <v>0</v>
      </c>
      <c r="E60" s="56">
        <f t="shared" si="0"/>
        <v>0</v>
      </c>
      <c r="F60" s="56">
        <f t="shared" si="0"/>
        <v>0</v>
      </c>
      <c r="G60" s="142">
        <f t="shared" si="0"/>
        <v>0</v>
      </c>
      <c r="H60" s="127"/>
    </row>
    <row r="61" spans="1:8" x14ac:dyDescent="0.35">
      <c r="B61" s="34" t="s">
        <v>124</v>
      </c>
      <c r="C61" s="34"/>
      <c r="D61" s="64"/>
      <c r="E61" s="59">
        <f>SUM(E50:E60)</f>
        <v>2.5868156977761241</v>
      </c>
      <c r="F61" s="59">
        <f>SUM(F50:F60)</f>
        <v>0</v>
      </c>
      <c r="G61" s="143">
        <f>SUM(G50:G60)</f>
        <v>0.1391520862860823</v>
      </c>
      <c r="H61" s="127"/>
    </row>
    <row r="62" spans="1:8" x14ac:dyDescent="0.35">
      <c r="B62" s="34"/>
      <c r="C62" s="34"/>
    </row>
    <row r="63" spans="1:8" ht="11.65" customHeight="1" x14ac:dyDescent="0.35">
      <c r="A63" s="34" t="s">
        <v>214</v>
      </c>
      <c r="D63" s="57" t="s">
        <v>148</v>
      </c>
    </row>
    <row r="64" spans="1:8" ht="12" customHeight="1" x14ac:dyDescent="0.35">
      <c r="A64" s="42" t="str">
        <f t="array" ref="A64:A74">comp_ethernet_code</f>
        <v>CO485</v>
      </c>
      <c r="B64" s="42" t="str">
        <f t="array" ref="B64:B74">comp_ethernet_desc</f>
        <v>Ethernet Electronics</v>
      </c>
      <c r="C64" s="42" t="str">
        <f t="array" ref="C64:C74">comp_ethernet_class</f>
        <v>Active</v>
      </c>
      <c r="D64" s="93">
        <f>INDEX('Elements A and B'!$D$20:$D$30,MATCH($A64,'Elements A and B'!$A$20:$A$30,0))</f>
        <v>0</v>
      </c>
      <c r="E64" s="56">
        <f t="shared" ref="E64:G74" si="1">E36*$D64</f>
        <v>0</v>
      </c>
      <c r="F64" s="56">
        <f t="shared" si="1"/>
        <v>0</v>
      </c>
      <c r="G64" s="142">
        <f t="shared" si="1"/>
        <v>0</v>
      </c>
      <c r="H64" s="127"/>
    </row>
    <row r="65" spans="1:9" ht="12" customHeight="1" x14ac:dyDescent="0.35">
      <c r="A65" s="42" t="str">
        <v>CL160</v>
      </c>
      <c r="B65" s="42" t="str">
        <v>Routeing   records</v>
      </c>
      <c r="C65" s="42" t="str">
        <v>Passive</v>
      </c>
      <c r="D65" s="93">
        <f>INDEX('Elements A and B'!$D$20:$D$30,MATCH($A65,'Elements A and B'!$A$20:$A$30,0))</f>
        <v>0</v>
      </c>
      <c r="E65" s="56">
        <f t="shared" si="1"/>
        <v>0</v>
      </c>
      <c r="F65" s="56">
        <f t="shared" si="1"/>
        <v>0</v>
      </c>
      <c r="G65" s="142">
        <f t="shared" si="1"/>
        <v>0</v>
      </c>
      <c r="H65" s="127"/>
    </row>
    <row r="66" spans="1:9" ht="12" customHeight="1" x14ac:dyDescent="0.35">
      <c r="A66" s="42" t="str">
        <v>CO484</v>
      </c>
      <c r="B66" s="42" t="str">
        <v>Ethernet main links</v>
      </c>
      <c r="C66" s="42" t="str">
        <v>Passive</v>
      </c>
      <c r="D66" s="93">
        <f>INDEX('Elements A and B'!$D$20:$D$30,MATCH($A66,'Elements A and B'!$A$20:$A$30,0))</f>
        <v>0</v>
      </c>
      <c r="E66" s="56">
        <f t="shared" si="1"/>
        <v>0</v>
      </c>
      <c r="F66" s="56">
        <f t="shared" si="1"/>
        <v>0</v>
      </c>
      <c r="G66" s="142">
        <f t="shared" si="1"/>
        <v>0</v>
      </c>
      <c r="H66" s="127"/>
    </row>
    <row r="67" spans="1:9" ht="12" customHeight="1" x14ac:dyDescent="0.35">
      <c r="A67" s="42" t="str">
        <v>CW609</v>
      </c>
      <c r="B67" s="42" t="str">
        <v>Ethernet Access Direct Fibre</v>
      </c>
      <c r="C67" s="42" t="str">
        <v>Passive</v>
      </c>
      <c r="D67" s="93">
        <f>INDEX('Elements A and B'!$D$20:$D$30,MATCH($A67,'Elements A and B'!$A$20:$A$30,0))</f>
        <v>0</v>
      </c>
      <c r="E67" s="56">
        <f t="shared" si="1"/>
        <v>0</v>
      </c>
      <c r="F67" s="56">
        <f t="shared" si="1"/>
        <v>0</v>
      </c>
      <c r="G67" s="142">
        <f t="shared" si="1"/>
        <v>0</v>
      </c>
      <c r="H67" s="127"/>
    </row>
    <row r="68" spans="1:9" ht="12" customHeight="1" x14ac:dyDescent="0.35">
      <c r="A68" s="42" t="str">
        <v>CE104</v>
      </c>
      <c r="B68" s="42" t="str">
        <v>Ethernet Excess Construction</v>
      </c>
      <c r="C68" s="42" t="str">
        <v>Passive</v>
      </c>
      <c r="D68" s="93">
        <f>INDEX('Elements A and B'!$D$20:$D$30,MATCH($A68,'Elements A and B'!$A$20:$A$30,0))</f>
        <v>0</v>
      </c>
      <c r="E68" s="56">
        <f t="shared" si="1"/>
        <v>0</v>
      </c>
      <c r="F68" s="56">
        <f t="shared" si="1"/>
        <v>0</v>
      </c>
      <c r="G68" s="142">
        <f t="shared" si="1"/>
        <v>0</v>
      </c>
      <c r="H68" s="127"/>
    </row>
    <row r="69" spans="1:9" ht="12" customHeight="1" x14ac:dyDescent="0.35">
      <c r="A69" s="42" t="str">
        <v>CL573</v>
      </c>
      <c r="B69" s="42" t="str">
        <v>OR Service Centre   Provision Ethernet</v>
      </c>
      <c r="C69" s="42" t="str">
        <v>Shared</v>
      </c>
      <c r="D69" s="93">
        <f>INDEX('Elements A and B'!$D$20:$D$30,MATCH($A69,'Elements A and B'!$A$20:$A$30,0))</f>
        <v>1</v>
      </c>
      <c r="E69" s="56">
        <f t="shared" si="1"/>
        <v>518.48070241109406</v>
      </c>
      <c r="F69" s="56">
        <f t="shared" si="1"/>
        <v>0</v>
      </c>
      <c r="G69" s="142">
        <f t="shared" si="1"/>
        <v>0</v>
      </c>
      <c r="H69" s="127"/>
    </row>
    <row r="70" spans="1:9" ht="12" customHeight="1" x14ac:dyDescent="0.35">
      <c r="A70" s="42" t="str">
        <v>CL578</v>
      </c>
      <c r="B70" s="42" t="str">
        <v>OR Service Centre   Assurance Ethernet</v>
      </c>
      <c r="C70" s="42" t="str">
        <v>Shared</v>
      </c>
      <c r="D70" s="93">
        <f>INDEX('Elements A and B'!$D$20:$D$30,MATCH($A70,'Elements A and B'!$A$20:$A$30,0))</f>
        <v>0.26295001851166233</v>
      </c>
      <c r="E70" s="56">
        <f t="shared" si="1"/>
        <v>0</v>
      </c>
      <c r="F70" s="56">
        <f t="shared" si="1"/>
        <v>0.4129583780156757</v>
      </c>
      <c r="G70" s="142">
        <f t="shared" si="1"/>
        <v>0</v>
      </c>
      <c r="H70" s="127"/>
    </row>
    <row r="71" spans="1:9" ht="12" customHeight="1" x14ac:dyDescent="0.35">
      <c r="A71" s="42" t="str">
        <v>CO772</v>
      </c>
      <c r="B71" s="42" t="str">
        <v>Openreach Systems   Development  Ethernet Specific</v>
      </c>
      <c r="C71" s="42" t="str">
        <v>Shared</v>
      </c>
      <c r="D71" s="93">
        <f>INDEX('Elements A and B'!$D$20:$D$30,MATCH($A71,'Elements A and B'!$A$20:$A$30,0))</f>
        <v>0.9068921249854327</v>
      </c>
      <c r="E71" s="56">
        <f t="shared" si="1"/>
        <v>39.167956718201197</v>
      </c>
      <c r="F71" s="56">
        <f t="shared" si="1"/>
        <v>39.432622682602712</v>
      </c>
      <c r="G71" s="142">
        <f t="shared" si="1"/>
        <v>5.4379412107226346E-3</v>
      </c>
      <c r="H71" s="127"/>
    </row>
    <row r="72" spans="1:9" ht="12" customHeight="1" x14ac:dyDescent="0.35">
      <c r="A72" s="42" t="str">
        <v>CP502</v>
      </c>
      <c r="B72" s="42" t="str">
        <v>Openreach sales product management</v>
      </c>
      <c r="C72" s="42" t="str">
        <v>Shared</v>
      </c>
      <c r="D72" s="93">
        <f>INDEX('Elements A and B'!$D$20:$D$30,MATCH($A72,'Elements A and B'!$A$20:$A$30,0))</f>
        <v>0</v>
      </c>
      <c r="E72" s="56">
        <f t="shared" si="1"/>
        <v>0</v>
      </c>
      <c r="F72" s="56">
        <f t="shared" si="1"/>
        <v>0</v>
      </c>
      <c r="G72" s="142">
        <f t="shared" si="1"/>
        <v>0</v>
      </c>
      <c r="H72" s="127"/>
    </row>
    <row r="73" spans="1:9" ht="12" customHeight="1" x14ac:dyDescent="0.35">
      <c r="A73" s="51" t="str">
        <v>CO801</v>
      </c>
      <c r="B73" s="51" t="str">
        <v>Ofcom Licence Fee   Openreach</v>
      </c>
      <c r="C73" s="51" t="str">
        <v>Shared</v>
      </c>
      <c r="D73" s="93">
        <f>INDEX('Elements A and B'!$D$20:$D$30,MATCH($A73,'Elements A and B'!$A$20:$A$30,0))</f>
        <v>0</v>
      </c>
      <c r="E73" s="56">
        <f t="shared" si="1"/>
        <v>0</v>
      </c>
      <c r="F73" s="56">
        <f t="shared" si="1"/>
        <v>0</v>
      </c>
      <c r="G73" s="142">
        <f t="shared" si="1"/>
        <v>0</v>
      </c>
      <c r="H73" s="127"/>
    </row>
    <row r="74" spans="1:9" ht="12" customHeight="1" x14ac:dyDescent="0.35">
      <c r="A74" s="42" t="str">
        <v>CW901</v>
      </c>
      <c r="B74" s="42" t="str">
        <v>Openreach non copper</v>
      </c>
      <c r="C74" s="42" t="str">
        <v>Shared</v>
      </c>
      <c r="D74" s="93">
        <f>INDEX('Elements A and B'!$D$20:$D$30,MATCH($A74,'Elements A and B'!$A$20:$A$30,0))</f>
        <v>0</v>
      </c>
      <c r="E74" s="56">
        <f t="shared" si="1"/>
        <v>0</v>
      </c>
      <c r="F74" s="56">
        <f t="shared" si="1"/>
        <v>0</v>
      </c>
      <c r="G74" s="142">
        <f t="shared" si="1"/>
        <v>0</v>
      </c>
      <c r="H74" s="127"/>
    </row>
    <row r="75" spans="1:9" x14ac:dyDescent="0.35">
      <c r="B75" s="34" t="s">
        <v>124</v>
      </c>
      <c r="C75" s="34"/>
      <c r="D75" s="64"/>
      <c r="E75" s="59">
        <f>SUM(E64:E74)</f>
        <v>557.64865912929531</v>
      </c>
      <c r="F75" s="59">
        <f>SUM(F64:F74)</f>
        <v>39.845581060618386</v>
      </c>
      <c r="G75" s="143">
        <f>SUM(G64:G74)</f>
        <v>5.4379412107226346E-3</v>
      </c>
      <c r="H75" s="127"/>
    </row>
    <row r="76" spans="1:9" x14ac:dyDescent="0.35">
      <c r="B76" s="34"/>
      <c r="C76" s="34"/>
    </row>
    <row r="77" spans="1:9" x14ac:dyDescent="0.35">
      <c r="A77" s="34" t="s">
        <v>213</v>
      </c>
      <c r="B77" s="34"/>
      <c r="C77" s="34"/>
      <c r="D77" s="34"/>
      <c r="E77" s="34"/>
      <c r="F77" s="34"/>
      <c r="G77" s="34"/>
      <c r="H77" s="34"/>
      <c r="I77" s="34"/>
    </row>
    <row r="78" spans="1:9" x14ac:dyDescent="0.35">
      <c r="B78" s="42" t="s">
        <v>232</v>
      </c>
      <c r="C78" s="34"/>
      <c r="D78" s="34"/>
      <c r="E78" s="103">
        <f>'Element C'!C8</f>
        <v>131</v>
      </c>
      <c r="G78" s="34"/>
      <c r="H78" s="34"/>
      <c r="I78" s="34"/>
    </row>
    <row r="79" spans="1:9" x14ac:dyDescent="0.35">
      <c r="B79" s="53" t="s">
        <v>123</v>
      </c>
      <c r="C79" s="34"/>
      <c r="D79" s="34"/>
      <c r="F79" s="103">
        <f>'Element C'!$C$42</f>
        <v>8.7119999999999997</v>
      </c>
      <c r="G79" s="34"/>
      <c r="H79" s="34"/>
      <c r="I79" s="34"/>
    </row>
    <row r="80" spans="1:9" x14ac:dyDescent="0.35">
      <c r="B80" s="34" t="s">
        <v>124</v>
      </c>
      <c r="C80" s="34"/>
      <c r="D80" s="34"/>
      <c r="E80" s="92">
        <f>SUM(E78:E79)</f>
        <v>131</v>
      </c>
      <c r="F80" s="92">
        <f>SUM(F78:F79)</f>
        <v>8.7119999999999997</v>
      </c>
      <c r="G80" s="143">
        <f t="shared" ref="G80" si="2">SUM(G78:G79)</f>
        <v>0</v>
      </c>
      <c r="H80" s="34"/>
      <c r="I80" s="34"/>
    </row>
    <row r="81" spans="1:9" x14ac:dyDescent="0.35">
      <c r="B81" s="34"/>
      <c r="C81" s="34"/>
      <c r="D81" s="34"/>
      <c r="E81" s="34"/>
      <c r="F81" s="34"/>
      <c r="G81" s="34"/>
      <c r="H81" s="34"/>
      <c r="I81" s="34"/>
    </row>
    <row r="82" spans="1:9" x14ac:dyDescent="0.35">
      <c r="A82" s="34" t="s">
        <v>245</v>
      </c>
      <c r="B82" s="34"/>
      <c r="C82" s="34"/>
    </row>
    <row r="83" spans="1:9" x14ac:dyDescent="0.35">
      <c r="A83" s="53" t="str">
        <f>'Elements A and B'!A34</f>
        <v>CP502</v>
      </c>
      <c r="B83" s="53" t="str">
        <f>'Elements A and B'!B34</f>
        <v>Openreach sales product management</v>
      </c>
      <c r="C83" s="53" t="str">
        <f>'Elements A and B'!C34</f>
        <v>Shared</v>
      </c>
      <c r="E83" s="56">
        <f>E44*'Elements A and B'!D34</f>
        <v>8.5623905100906104</v>
      </c>
      <c r="F83" s="56">
        <f>F44*'Elements A and B'!E34</f>
        <v>0.6116598948205455</v>
      </c>
      <c r="G83" s="142">
        <f>G44*'Elements A and B'!F34</f>
        <v>2.5598794863325508E-3</v>
      </c>
      <c r="H83" s="127"/>
    </row>
    <row r="84" spans="1:9" x14ac:dyDescent="0.35">
      <c r="A84" s="53" t="str">
        <f>'Elements A and B'!A35</f>
        <v>CO801</v>
      </c>
      <c r="B84" s="53" t="str">
        <f>'Elements A and B'!B35</f>
        <v>Ofcom Licence Fee   Openreach</v>
      </c>
      <c r="C84" s="53" t="str">
        <f>'Elements A and B'!C35</f>
        <v>Shared</v>
      </c>
      <c r="E84" s="56">
        <f>E45*'Elements A and B'!D35</f>
        <v>0.51182284211334583</v>
      </c>
      <c r="F84" s="56">
        <f>F45*'Elements A and B'!E35</f>
        <v>3.6564163998692771E-2</v>
      </c>
      <c r="G84" s="142">
        <f>G45*'Elements A and B'!F35</f>
        <v>1.5302580118855072E-4</v>
      </c>
      <c r="H84" s="127"/>
    </row>
    <row r="85" spans="1:9" x14ac:dyDescent="0.35">
      <c r="A85" s="53" t="str">
        <f>'Elements A and B'!A36</f>
        <v>CW901</v>
      </c>
      <c r="B85" s="53" t="str">
        <f>'Elements A and B'!B36</f>
        <v>Openreach non copper</v>
      </c>
      <c r="C85" s="53" t="str">
        <f>'Elements A and B'!C36</f>
        <v>Shared</v>
      </c>
      <c r="E85" s="56">
        <f>E46*'Elements A and B'!D36</f>
        <v>5.0457043147069722</v>
      </c>
      <c r="F85" s="56">
        <f>F46*'Elements A and B'!E36</f>
        <v>0.36044181644765433</v>
      </c>
      <c r="G85" s="142">
        <f>G46*'Elements A and B'!F36</f>
        <v>1.5084981675060854E-3</v>
      </c>
      <c r="H85" s="127"/>
    </row>
    <row r="86" spans="1:9" x14ac:dyDescent="0.35">
      <c r="B86" s="34" t="s">
        <v>124</v>
      </c>
      <c r="C86" s="34"/>
      <c r="E86" s="59">
        <f>SUM(E83:E85)</f>
        <v>14.119917666910929</v>
      </c>
      <c r="F86" s="59">
        <f t="shared" ref="F86:G86" si="3">SUM(F83:F85)</f>
        <v>1.0086658752668927</v>
      </c>
      <c r="G86" s="143">
        <f t="shared" si="3"/>
        <v>4.2214034550271864E-3</v>
      </c>
      <c r="H86" s="127"/>
    </row>
    <row r="88" spans="1:9" ht="12" customHeight="1" x14ac:dyDescent="0.35">
      <c r="A88" s="34" t="s">
        <v>237</v>
      </c>
      <c r="F88" s="63"/>
    </row>
    <row r="89" spans="1:9" ht="12" customHeight="1" x14ac:dyDescent="0.35">
      <c r="A89" s="34"/>
      <c r="F89" s="63"/>
    </row>
    <row r="90" spans="1:9" ht="12" customHeight="1" x14ac:dyDescent="0.35">
      <c r="A90" s="42" t="s">
        <v>235</v>
      </c>
      <c r="B90" s="42" t="str">
        <f>B65</f>
        <v>Routeing   records</v>
      </c>
      <c r="E90" s="77">
        <f>SUMIF($B$50:$B$85,$B90,E$50:E$85)</f>
        <v>2.5868156977761241</v>
      </c>
      <c r="F90" s="77">
        <f t="shared" ref="F90:G90" si="4">SUMIF($B$50:$B$85,$B90,F$50:F$85)</f>
        <v>0</v>
      </c>
      <c r="G90" s="142">
        <f t="shared" si="4"/>
        <v>0</v>
      </c>
    </row>
    <row r="91" spans="1:9" ht="12" customHeight="1" x14ac:dyDescent="0.35">
      <c r="B91" s="42" t="str">
        <f t="shared" ref="B91:B93" si="5">B66</f>
        <v>Ethernet main links</v>
      </c>
      <c r="E91" s="77">
        <f t="shared" ref="E91:G100" si="6">SUMIF($B$50:$B$85,$B91,E$50:E$85)</f>
        <v>0</v>
      </c>
      <c r="F91" s="77">
        <f t="shared" si="6"/>
        <v>0</v>
      </c>
      <c r="G91" s="142">
        <f t="shared" si="6"/>
        <v>0.1391520862860823</v>
      </c>
    </row>
    <row r="92" spans="1:9" ht="12" customHeight="1" x14ac:dyDescent="0.35">
      <c r="B92" s="42" t="str">
        <f t="shared" si="5"/>
        <v>Ethernet Access Direct Fibre</v>
      </c>
      <c r="E92" s="77">
        <f t="shared" si="6"/>
        <v>0</v>
      </c>
      <c r="F92" s="77">
        <f t="shared" si="6"/>
        <v>0</v>
      </c>
      <c r="G92" s="142">
        <f t="shared" si="6"/>
        <v>0</v>
      </c>
    </row>
    <row r="93" spans="1:9" ht="12" customHeight="1" x14ac:dyDescent="0.35">
      <c r="B93" s="42" t="str">
        <f t="shared" si="5"/>
        <v>Ethernet Excess Construction</v>
      </c>
      <c r="E93" s="77">
        <f t="shared" si="6"/>
        <v>0</v>
      </c>
      <c r="F93" s="77">
        <f t="shared" si="6"/>
        <v>0</v>
      </c>
      <c r="G93" s="142">
        <f t="shared" si="6"/>
        <v>0</v>
      </c>
    </row>
    <row r="94" spans="1:9" ht="12" customHeight="1" x14ac:dyDescent="0.35"/>
    <row r="95" spans="1:9" ht="12" customHeight="1" x14ac:dyDescent="0.35">
      <c r="A95" s="42" t="s">
        <v>236</v>
      </c>
      <c r="B95" s="42" t="str">
        <f t="shared" ref="B95:B100" si="7">B69</f>
        <v>OR Service Centre   Provision Ethernet</v>
      </c>
      <c r="E95" s="77">
        <f t="shared" si="6"/>
        <v>518.48070241109406</v>
      </c>
      <c r="F95" s="77">
        <f t="shared" si="6"/>
        <v>0</v>
      </c>
      <c r="G95" s="142">
        <f t="shared" si="6"/>
        <v>0</v>
      </c>
    </row>
    <row r="96" spans="1:9" ht="12" customHeight="1" x14ac:dyDescent="0.35">
      <c r="B96" s="42" t="str">
        <f t="shared" si="7"/>
        <v>OR Service Centre   Assurance Ethernet</v>
      </c>
      <c r="E96" s="77">
        <f t="shared" si="6"/>
        <v>0</v>
      </c>
      <c r="F96" s="77">
        <f t="shared" si="6"/>
        <v>0.4129583780156757</v>
      </c>
      <c r="G96" s="142">
        <f t="shared" si="6"/>
        <v>0</v>
      </c>
    </row>
    <row r="97" spans="1:10" ht="12" customHeight="1" x14ac:dyDescent="0.35">
      <c r="B97" s="42" t="str">
        <f t="shared" si="7"/>
        <v>Openreach Systems   Development  Ethernet Specific</v>
      </c>
      <c r="E97" s="77">
        <f t="shared" si="6"/>
        <v>39.167956718201197</v>
      </c>
      <c r="F97" s="77">
        <f t="shared" si="6"/>
        <v>39.432622682602712</v>
      </c>
      <c r="G97" s="142">
        <f t="shared" si="6"/>
        <v>5.4379412107226346E-3</v>
      </c>
    </row>
    <row r="98" spans="1:10" ht="12" customHeight="1" x14ac:dyDescent="0.35">
      <c r="B98" s="42" t="str">
        <f t="shared" si="7"/>
        <v>Openreach sales product management</v>
      </c>
      <c r="E98" s="77">
        <f t="shared" si="6"/>
        <v>8.5623905100906104</v>
      </c>
      <c r="F98" s="77">
        <f t="shared" si="6"/>
        <v>0.6116598948205455</v>
      </c>
      <c r="G98" s="142">
        <f t="shared" si="6"/>
        <v>2.5598794863325508E-3</v>
      </c>
    </row>
    <row r="99" spans="1:10" ht="12" customHeight="1" x14ac:dyDescent="0.35">
      <c r="A99" s="51"/>
      <c r="B99" s="42" t="str">
        <f t="shared" si="7"/>
        <v>Ofcom Licence Fee   Openreach</v>
      </c>
      <c r="C99" s="51"/>
      <c r="E99" s="77">
        <f t="shared" si="6"/>
        <v>0.51182284211334583</v>
      </c>
      <c r="F99" s="77">
        <f t="shared" si="6"/>
        <v>3.6564163998692771E-2</v>
      </c>
      <c r="G99" s="142">
        <f t="shared" si="6"/>
        <v>1.5302580118855072E-4</v>
      </c>
    </row>
    <row r="100" spans="1:10" ht="12" customHeight="1" x14ac:dyDescent="0.35">
      <c r="B100" s="42" t="str">
        <f t="shared" si="7"/>
        <v>Openreach non copper</v>
      </c>
      <c r="E100" s="77">
        <f t="shared" si="6"/>
        <v>5.0457043147069722</v>
      </c>
      <c r="F100" s="77">
        <f t="shared" si="6"/>
        <v>0.36044181644765433</v>
      </c>
      <c r="G100" s="142">
        <f t="shared" si="6"/>
        <v>1.5084981675060854E-3</v>
      </c>
    </row>
    <row r="101" spans="1:10" ht="12" customHeight="1" x14ac:dyDescent="0.35"/>
    <row r="102" spans="1:10" ht="12" customHeight="1" x14ac:dyDescent="0.35">
      <c r="A102" s="42" t="s">
        <v>180</v>
      </c>
      <c r="B102" s="42" t="s">
        <v>232</v>
      </c>
      <c r="E102" s="77">
        <f>E78</f>
        <v>131</v>
      </c>
      <c r="F102" s="77">
        <f t="shared" ref="F102:G102" si="8">F78</f>
        <v>0</v>
      </c>
      <c r="G102" s="142">
        <f t="shared" si="8"/>
        <v>0</v>
      </c>
    </row>
    <row r="103" spans="1:10" ht="12" customHeight="1" x14ac:dyDescent="0.35">
      <c r="B103" s="53" t="s">
        <v>123</v>
      </c>
      <c r="D103" s="34"/>
      <c r="E103" s="77">
        <f>E79</f>
        <v>0</v>
      </c>
      <c r="F103" s="77">
        <f t="shared" ref="F103:G103" si="9">F79</f>
        <v>8.7119999999999997</v>
      </c>
      <c r="G103" s="142">
        <f t="shared" si="9"/>
        <v>0</v>
      </c>
      <c r="H103" s="34"/>
      <c r="I103" s="34"/>
      <c r="J103" s="34"/>
    </row>
    <row r="105" spans="1:10" x14ac:dyDescent="0.35">
      <c r="B105" s="34" t="s">
        <v>124</v>
      </c>
      <c r="C105" s="34"/>
      <c r="D105" s="64"/>
      <c r="E105" s="78">
        <f>SUM(E90:E103)</f>
        <v>705.35539249398232</v>
      </c>
      <c r="F105" s="78">
        <f>SUM(F90:F103)</f>
        <v>49.566246935885275</v>
      </c>
      <c r="G105" s="143">
        <f>SUM(G90:G103)</f>
        <v>0.14881143095183214</v>
      </c>
    </row>
    <row r="106" spans="1:10" x14ac:dyDescent="0.35">
      <c r="E106" s="58"/>
      <c r="F106" s="58"/>
      <c r="G106" s="58"/>
    </row>
    <row r="107" spans="1:10" x14ac:dyDescent="0.35">
      <c r="E107" s="58"/>
      <c r="F107" s="58"/>
      <c r="G107" s="58"/>
    </row>
    <row r="108" spans="1:10" x14ac:dyDescent="0.35">
      <c r="E108" s="58"/>
      <c r="F108" s="58"/>
      <c r="G108" s="58"/>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F5759-C238-4E58-B34C-D4471E75415A}">
  <sheetPr codeName="Sheet5">
    <pageSetUpPr autoPageBreaks="0"/>
  </sheetPr>
  <dimension ref="A1:I1048481"/>
  <sheetViews>
    <sheetView defaultGridColor="0" colorId="22" workbookViewId="0">
      <pane ySplit="2" topLeftCell="A3" activePane="bottomLeft" state="frozen"/>
      <selection activeCell="D37" sqref="D37"/>
      <selection pane="bottomLeft" activeCell="D26" sqref="D26"/>
    </sheetView>
  </sheetViews>
  <sheetFormatPr defaultColWidth="12.69140625" defaultRowHeight="11.65" x14ac:dyDescent="0.35"/>
  <cols>
    <col min="1" max="1" width="2.921875" style="42" customWidth="1"/>
    <col min="2" max="2" width="56.23046875" style="42" customWidth="1"/>
    <col min="3" max="5" width="13.4609375" style="42" customWidth="1"/>
    <col min="6" max="11" width="13.53515625" style="42" customWidth="1"/>
    <col min="12" max="12" width="13.3828125" style="42" customWidth="1"/>
    <col min="13" max="13" width="12.23046875" style="42" customWidth="1"/>
    <col min="14" max="14" width="14.3046875" style="42" customWidth="1"/>
    <col min="15" max="18" width="13.61328125" style="42" customWidth="1"/>
    <col min="19" max="22" width="13.765625" style="42" customWidth="1"/>
    <col min="23" max="300" width="18.921875" style="42" customWidth="1"/>
    <col min="301" max="301" width="11.3046875" style="42" bestFit="1" customWidth="1"/>
    <col min="302" max="16384" width="12.69140625" style="42"/>
  </cols>
  <sheetData>
    <row r="1" spans="1:5" ht="28.15" customHeight="1" x14ac:dyDescent="0.35">
      <c r="A1" s="108" t="s">
        <v>159</v>
      </c>
    </row>
    <row r="2" spans="1:5" ht="20.25" customHeight="1" x14ac:dyDescent="0.35">
      <c r="A2" s="67" t="s">
        <v>195</v>
      </c>
      <c r="B2" s="76"/>
      <c r="C2" s="76"/>
    </row>
    <row r="3" spans="1:5" ht="12" customHeight="1" x14ac:dyDescent="0.35"/>
    <row r="4" spans="1:5" ht="19.149999999999999" customHeight="1" x14ac:dyDescent="0.35">
      <c r="A4" s="110" t="s">
        <v>160</v>
      </c>
    </row>
    <row r="6" spans="1:5" ht="12" customHeight="1" x14ac:dyDescent="0.35">
      <c r="B6" s="42" t="s">
        <v>161</v>
      </c>
      <c r="C6" s="42" t="s">
        <v>134</v>
      </c>
      <c r="D6" s="60">
        <v>2</v>
      </c>
      <c r="E6" s="63" t="s">
        <v>242</v>
      </c>
    </row>
    <row r="7" spans="1:5" ht="12" customHeight="1" x14ac:dyDescent="0.35">
      <c r="B7" s="42" t="s">
        <v>158</v>
      </c>
      <c r="C7" s="42" t="s">
        <v>136</v>
      </c>
      <c r="D7" s="72">
        <f>'Labour rates'!$D$9</f>
        <v>70</v>
      </c>
      <c r="E7" s="63"/>
    </row>
    <row r="8" spans="1:5" ht="12" customHeight="1" x14ac:dyDescent="0.35"/>
    <row r="9" spans="1:5" ht="12" customHeight="1" x14ac:dyDescent="0.35">
      <c r="B9" s="42" t="s">
        <v>162</v>
      </c>
      <c r="C9" s="42" t="s">
        <v>134</v>
      </c>
      <c r="D9" s="60">
        <v>1</v>
      </c>
      <c r="E9" s="63" t="s">
        <v>242</v>
      </c>
    </row>
    <row r="10" spans="1:5" ht="12" customHeight="1" x14ac:dyDescent="0.35">
      <c r="B10" s="42" t="s">
        <v>158</v>
      </c>
      <c r="C10" s="42" t="s">
        <v>136</v>
      </c>
      <c r="D10" s="109">
        <f>'Labour rates'!$D$8</f>
        <v>52.4</v>
      </c>
      <c r="E10" s="63"/>
    </row>
    <row r="11" spans="1:5" ht="12" customHeight="1" x14ac:dyDescent="0.35"/>
    <row r="12" spans="1:5" ht="12" customHeight="1" x14ac:dyDescent="0.35">
      <c r="B12" s="34" t="s">
        <v>132</v>
      </c>
      <c r="C12" s="28" t="s">
        <v>135</v>
      </c>
      <c r="D12" s="72">
        <f>D6*D7+D9*D10</f>
        <v>192.4</v>
      </c>
    </row>
    <row r="13" spans="1:5" ht="12" customHeight="1" x14ac:dyDescent="0.35"/>
    <row r="14" spans="1:5" ht="12" customHeight="1" x14ac:dyDescent="0.35">
      <c r="A14" s="110" t="s">
        <v>163</v>
      </c>
    </row>
    <row r="15" spans="1:5" ht="12" customHeight="1" x14ac:dyDescent="0.35"/>
    <row r="16" spans="1:5" ht="12" customHeight="1" thickBot="1" x14ac:dyDescent="0.4">
      <c r="B16" s="34" t="s">
        <v>196</v>
      </c>
    </row>
    <row r="17" spans="2:9" ht="12" customHeight="1" thickBot="1" x14ac:dyDescent="0.4">
      <c r="B17" s="42" t="s">
        <v>164</v>
      </c>
      <c r="C17" s="42" t="s">
        <v>134</v>
      </c>
      <c r="D17" s="135" t="s">
        <v>221</v>
      </c>
      <c r="E17" s="63"/>
    </row>
    <row r="18" spans="2:9" ht="12" customHeight="1" thickBot="1" x14ac:dyDescent="0.4">
      <c r="B18" s="42" t="s">
        <v>165</v>
      </c>
      <c r="C18" s="42" t="s">
        <v>134</v>
      </c>
      <c r="D18" s="135" t="s">
        <v>221</v>
      </c>
      <c r="E18" s="63"/>
    </row>
    <row r="19" spans="2:9" ht="12" customHeight="1" x14ac:dyDescent="0.35">
      <c r="B19" s="55" t="s">
        <v>124</v>
      </c>
      <c r="C19" s="42" t="s">
        <v>134</v>
      </c>
      <c r="D19" s="60">
        <v>0.75</v>
      </c>
      <c r="E19" s="63" t="s">
        <v>242</v>
      </c>
    </row>
    <row r="20" spans="2:9" ht="12" customHeight="1" x14ac:dyDescent="0.35"/>
    <row r="21" spans="2:9" ht="12" customHeight="1" x14ac:dyDescent="0.35">
      <c r="B21" s="42" t="s">
        <v>158</v>
      </c>
      <c r="C21" s="42" t="s">
        <v>136</v>
      </c>
      <c r="D21" s="72">
        <f>'Labour rates'!$D$9</f>
        <v>70</v>
      </c>
      <c r="E21" s="63"/>
    </row>
    <row r="22" spans="2:9" ht="12" customHeight="1" x14ac:dyDescent="0.35">
      <c r="E22" s="121"/>
    </row>
    <row r="23" spans="2:9" ht="12" customHeight="1" thickBot="1" x14ac:dyDescent="0.4">
      <c r="B23" s="34" t="s">
        <v>166</v>
      </c>
    </row>
    <row r="24" spans="2:9" ht="12" customHeight="1" thickBot="1" x14ac:dyDescent="0.4">
      <c r="B24" s="42" t="s">
        <v>167</v>
      </c>
      <c r="C24" s="42" t="s">
        <v>134</v>
      </c>
      <c r="D24" s="135" t="s">
        <v>221</v>
      </c>
      <c r="E24" s="63"/>
    </row>
    <row r="25" spans="2:9" ht="12" customHeight="1" thickBot="1" x14ac:dyDescent="0.4">
      <c r="B25" s="42" t="s">
        <v>168</v>
      </c>
      <c r="C25" s="42" t="s">
        <v>134</v>
      </c>
      <c r="D25" s="135" t="s">
        <v>221</v>
      </c>
      <c r="E25" s="63"/>
      <c r="I25" s="63"/>
    </row>
    <row r="26" spans="2:9" ht="12" customHeight="1" thickBot="1" x14ac:dyDescent="0.4">
      <c r="B26" s="42" t="s">
        <v>169</v>
      </c>
      <c r="C26" s="42" t="s">
        <v>134</v>
      </c>
      <c r="D26" s="135" t="s">
        <v>221</v>
      </c>
      <c r="E26" s="63"/>
    </row>
    <row r="27" spans="2:9" ht="12" customHeight="1" thickBot="1" x14ac:dyDescent="0.4">
      <c r="B27" s="42" t="s">
        <v>174</v>
      </c>
      <c r="C27" s="42" t="s">
        <v>134</v>
      </c>
      <c r="D27" s="135" t="s">
        <v>221</v>
      </c>
      <c r="E27" s="63"/>
    </row>
    <row r="28" spans="2:9" ht="12" customHeight="1" thickBot="1" x14ac:dyDescent="0.4">
      <c r="B28" s="42" t="s">
        <v>170</v>
      </c>
      <c r="C28" s="42" t="s">
        <v>134</v>
      </c>
      <c r="D28" s="135" t="s">
        <v>221</v>
      </c>
      <c r="E28" s="63"/>
    </row>
    <row r="29" spans="2:9" ht="12" thickBot="1" x14ac:dyDescent="0.4">
      <c r="B29" s="42" t="s">
        <v>171</v>
      </c>
      <c r="C29" s="42" t="s">
        <v>134</v>
      </c>
      <c r="D29" s="135" t="s">
        <v>221</v>
      </c>
      <c r="E29" s="63"/>
    </row>
    <row r="30" spans="2:9" ht="12" thickBot="1" x14ac:dyDescent="0.4">
      <c r="B30" s="42" t="s">
        <v>172</v>
      </c>
      <c r="C30" s="42" t="s">
        <v>134</v>
      </c>
      <c r="D30" s="135" t="s">
        <v>221</v>
      </c>
      <c r="E30" s="63"/>
    </row>
    <row r="31" spans="2:9" ht="12" thickBot="1" x14ac:dyDescent="0.4">
      <c r="B31" s="42" t="s">
        <v>173</v>
      </c>
      <c r="C31" s="42" t="s">
        <v>134</v>
      </c>
      <c r="D31" s="135" t="s">
        <v>221</v>
      </c>
      <c r="E31" s="63"/>
    </row>
    <row r="32" spans="2:9" x14ac:dyDescent="0.35">
      <c r="B32" s="55" t="s">
        <v>124</v>
      </c>
      <c r="C32" s="42" t="s">
        <v>134</v>
      </c>
      <c r="D32" s="136">
        <v>4.25</v>
      </c>
      <c r="E32" s="63" t="s">
        <v>242</v>
      </c>
    </row>
    <row r="34" spans="2:5" x14ac:dyDescent="0.35">
      <c r="B34" s="42" t="s">
        <v>158</v>
      </c>
      <c r="C34" s="42" t="s">
        <v>136</v>
      </c>
      <c r="D34" s="72">
        <f>'Labour rates'!$D$9</f>
        <v>70</v>
      </c>
      <c r="E34" s="63"/>
    </row>
    <row r="35" spans="2:5" x14ac:dyDescent="0.35">
      <c r="E35" s="121"/>
    </row>
    <row r="36" spans="2:5" x14ac:dyDescent="0.35">
      <c r="B36" s="34" t="s">
        <v>132</v>
      </c>
      <c r="C36" s="28" t="s">
        <v>135</v>
      </c>
      <c r="D36" s="72">
        <f>D19*D21+D32*D34</f>
        <v>350</v>
      </c>
    </row>
    <row r="1048481" spans="9:9" x14ac:dyDescent="0.35">
      <c r="I1048481" s="63"/>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A251-8E81-483E-94AC-D178942FE4C1}">
  <sheetPr codeName="Sheet6">
    <tabColor rgb="FFFF0000"/>
    <pageSetUpPr autoPageBreaks="0"/>
  </sheetPr>
  <dimension ref="A1:L1"/>
  <sheetViews>
    <sheetView defaultGridColor="0" colorId="22" workbookViewId="0">
      <pane ySplit="1" topLeftCell="A2" activePane="bottomLeft" state="frozen"/>
      <selection pane="bottomLeft" activeCell="E26" sqref="E26"/>
    </sheetView>
  </sheetViews>
  <sheetFormatPr defaultColWidth="12.69140625" defaultRowHeight="11.65" x14ac:dyDescent="0.35"/>
  <cols>
    <col min="1" max="1" width="12.69140625" style="42" customWidth="1"/>
    <col min="2" max="16384" width="12.69140625" style="42"/>
  </cols>
  <sheetData>
    <row r="1" spans="1:12" s="37" customFormat="1" ht="40.5" customHeight="1" x14ac:dyDescent="0.35">
      <c r="A1" s="43"/>
      <c r="L1" s="37" t="s">
        <v>34</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630B6-2655-42ED-BC13-EEFBA1913CDA}">
  <sheetPr codeName="Sheet7">
    <pageSetUpPr autoPageBreaks="0"/>
  </sheetPr>
  <dimension ref="A1:G36"/>
  <sheetViews>
    <sheetView defaultGridColor="0" colorId="22" workbookViewId="0">
      <pane ySplit="3" topLeftCell="A4" activePane="bottomLeft" state="frozen"/>
      <selection pane="bottomLeft" activeCell="E36" sqref="E36"/>
    </sheetView>
  </sheetViews>
  <sheetFormatPr defaultColWidth="12.69140625" defaultRowHeight="11.65" x14ac:dyDescent="0.35"/>
  <cols>
    <col min="1" max="1" width="13.3046875" style="42" customWidth="1"/>
    <col min="2" max="2" width="88.69140625" style="85" customWidth="1"/>
    <col min="3" max="3" width="12.69140625" style="42" customWidth="1"/>
    <col min="4" max="6" width="13.84375" style="42" customWidth="1"/>
    <col min="7" max="7" width="13.84375" customWidth="1"/>
    <col min="8" max="13" width="7.69140625" style="42" customWidth="1"/>
    <col min="14" max="14" width="6.765625" style="42" customWidth="1"/>
    <col min="15" max="92" width="18.84375" style="42" customWidth="1"/>
    <col min="93" max="295" width="18.921875" style="42" customWidth="1"/>
    <col min="296" max="296" width="11.3046875" style="42" bestFit="1" customWidth="1"/>
    <col min="297" max="16384" width="12.69140625" style="42"/>
  </cols>
  <sheetData>
    <row r="1" spans="1:7" ht="28.9" customHeight="1" x14ac:dyDescent="0.35">
      <c r="A1" s="94" t="s">
        <v>240</v>
      </c>
    </row>
    <row r="2" spans="1:7" ht="17.75" customHeight="1" x14ac:dyDescent="0.35">
      <c r="A2" s="117" t="s">
        <v>249</v>
      </c>
      <c r="G2" s="42"/>
    </row>
    <row r="3" spans="1:7" s="37" customFormat="1" ht="27.4" customHeight="1" x14ac:dyDescent="0.35">
      <c r="A3" s="107" t="s">
        <v>151</v>
      </c>
      <c r="B3" s="107" t="s">
        <v>149</v>
      </c>
      <c r="C3" s="106" t="s">
        <v>150</v>
      </c>
      <c r="D3" s="104" t="s">
        <v>128</v>
      </c>
      <c r="E3" s="105"/>
      <c r="F3" s="102"/>
      <c r="G3"/>
    </row>
    <row r="4" spans="1:7" x14ac:dyDescent="0.35">
      <c r="A4" s="58"/>
      <c r="B4" s="86"/>
      <c r="C4" s="58"/>
      <c r="D4" s="58"/>
      <c r="E4" s="58"/>
      <c r="F4" s="58"/>
    </row>
    <row r="5" spans="1:7" ht="12" customHeight="1" x14ac:dyDescent="0.35">
      <c r="A5" s="82" t="s">
        <v>197</v>
      </c>
      <c r="B5" s="86"/>
      <c r="C5" s="84"/>
      <c r="D5" s="97"/>
      <c r="E5" s="98"/>
    </row>
    <row r="6" spans="1:7" ht="12" customHeight="1" x14ac:dyDescent="0.35">
      <c r="A6" s="42" t="str">
        <f t="array" ref="A6:A16">comp_ethernet_code</f>
        <v>CO485</v>
      </c>
      <c r="B6" s="42" t="str">
        <f t="array" ref="B6:B16">comp_ethernet_desc</f>
        <v>Ethernet Electronics</v>
      </c>
      <c r="C6" s="42" t="str">
        <f t="array" ref="C6:C16">comp_ethernet_class</f>
        <v>Active</v>
      </c>
      <c r="D6" s="89">
        <v>0</v>
      </c>
    </row>
    <row r="7" spans="1:7" ht="12" customHeight="1" x14ac:dyDescent="0.35">
      <c r="A7" s="42" t="str">
        <v>CL160</v>
      </c>
      <c r="B7" s="42" t="str">
        <v>Routeing   records</v>
      </c>
      <c r="C7" s="42" t="str">
        <v>Passive</v>
      </c>
      <c r="D7" s="89">
        <v>1</v>
      </c>
    </row>
    <row r="8" spans="1:7" ht="12" customHeight="1" x14ac:dyDescent="0.35">
      <c r="A8" s="42" t="str">
        <v>CO484</v>
      </c>
      <c r="B8" s="42" t="str">
        <v>Ethernet main links</v>
      </c>
      <c r="C8" s="42" t="str">
        <v>Passive</v>
      </c>
      <c r="D8" s="89">
        <v>1</v>
      </c>
    </row>
    <row r="9" spans="1:7" ht="12" customHeight="1" x14ac:dyDescent="0.35">
      <c r="A9" s="42" t="str">
        <v>CW609</v>
      </c>
      <c r="B9" s="42" t="str">
        <v>Ethernet Access Direct Fibre</v>
      </c>
      <c r="C9" s="42" t="str">
        <v>Passive</v>
      </c>
      <c r="D9" s="89">
        <v>0</v>
      </c>
      <c r="E9" s="63"/>
    </row>
    <row r="10" spans="1:7" ht="12" customHeight="1" x14ac:dyDescent="0.35">
      <c r="A10" s="42" t="str">
        <v>CE104</v>
      </c>
      <c r="B10" s="42" t="str">
        <v>Ethernet Excess Construction</v>
      </c>
      <c r="C10" s="42" t="str">
        <v>Passive</v>
      </c>
      <c r="D10" s="89">
        <v>0</v>
      </c>
      <c r="E10" s="63"/>
    </row>
    <row r="11" spans="1:7" ht="12" customHeight="1" x14ac:dyDescent="0.35">
      <c r="A11" s="42" t="str">
        <v>CL573</v>
      </c>
      <c r="B11" s="42" t="str">
        <v>OR Service Centre   Provision Ethernet</v>
      </c>
      <c r="C11" s="42" t="str">
        <v>Shared</v>
      </c>
      <c r="D11" s="89">
        <v>0</v>
      </c>
    </row>
    <row r="12" spans="1:7" ht="12" customHeight="1" x14ac:dyDescent="0.35">
      <c r="A12" s="42" t="str">
        <v>CL578</v>
      </c>
      <c r="B12" s="42" t="str">
        <v>OR Service Centre   Assurance Ethernet</v>
      </c>
      <c r="C12" s="42" t="str">
        <v>Shared</v>
      </c>
      <c r="D12" s="89">
        <v>0</v>
      </c>
    </row>
    <row r="13" spans="1:7" ht="12" customHeight="1" x14ac:dyDescent="0.35">
      <c r="A13" s="42" t="str">
        <v>CO772</v>
      </c>
      <c r="B13" s="42" t="str">
        <v>Openreach Systems   Development  Ethernet Specific</v>
      </c>
      <c r="C13" s="42" t="str">
        <v>Shared</v>
      </c>
      <c r="D13" s="89">
        <v>0</v>
      </c>
    </row>
    <row r="14" spans="1:7" ht="12" customHeight="1" x14ac:dyDescent="0.35">
      <c r="A14" s="42" t="str">
        <v>CP502</v>
      </c>
      <c r="B14" s="42" t="str">
        <v>Openreach sales product management</v>
      </c>
      <c r="C14" s="42" t="str">
        <v>Shared</v>
      </c>
      <c r="D14" s="89">
        <v>0</v>
      </c>
    </row>
    <row r="15" spans="1:7" ht="12" customHeight="1" x14ac:dyDescent="0.35">
      <c r="A15" s="51" t="str">
        <v>CO801</v>
      </c>
      <c r="B15" s="51" t="str">
        <v>Ofcom Licence Fee   Openreach</v>
      </c>
      <c r="C15" s="51" t="str">
        <v>Shared</v>
      </c>
      <c r="D15" s="89">
        <v>0</v>
      </c>
    </row>
    <row r="16" spans="1:7" ht="12" customHeight="1" x14ac:dyDescent="0.35">
      <c r="A16" s="42" t="str">
        <v>CW901</v>
      </c>
      <c r="B16" s="42" t="str">
        <v>Openreach non copper</v>
      </c>
      <c r="C16" s="42" t="str">
        <v>Shared</v>
      </c>
      <c r="D16" s="89">
        <v>0</v>
      </c>
    </row>
    <row r="17" spans="1:7" ht="12" customHeight="1" x14ac:dyDescent="0.35">
      <c r="A17" s="58"/>
      <c r="B17" s="58"/>
      <c r="C17" s="58"/>
      <c r="D17" s="58"/>
    </row>
    <row r="18" spans="1:7" ht="12" customHeight="1" x14ac:dyDescent="0.35">
      <c r="A18" s="82" t="s">
        <v>198</v>
      </c>
      <c r="B18" s="58"/>
      <c r="C18" s="58"/>
      <c r="D18" s="58"/>
    </row>
    <row r="19" spans="1:7" ht="18.75" customHeight="1" x14ac:dyDescent="0.35">
      <c r="A19" s="140" t="s">
        <v>200</v>
      </c>
      <c r="B19" s="58"/>
      <c r="C19" s="58"/>
      <c r="D19" s="58"/>
      <c r="G19" s="42"/>
    </row>
    <row r="20" spans="1:7" ht="12" customHeight="1" x14ac:dyDescent="0.35">
      <c r="A20" s="42" t="str">
        <f t="array" ref="A20:A30">comp_ethernet_code</f>
        <v>CO485</v>
      </c>
      <c r="B20" s="42" t="str">
        <f t="array" ref="B20:B30">comp_ethernet_desc</f>
        <v>Ethernet Electronics</v>
      </c>
      <c r="C20" s="42" t="str">
        <f t="array" ref="C20:C30">comp_ethernet_class</f>
        <v>Active</v>
      </c>
      <c r="D20" s="89">
        <v>0</v>
      </c>
    </row>
    <row r="21" spans="1:7" ht="12" customHeight="1" x14ac:dyDescent="0.35">
      <c r="A21" s="42" t="str">
        <v>CL160</v>
      </c>
      <c r="B21" s="42" t="str">
        <v>Routeing   records</v>
      </c>
      <c r="C21" s="42" t="str">
        <v>Passive</v>
      </c>
      <c r="D21" s="89">
        <v>0</v>
      </c>
    </row>
    <row r="22" spans="1:7" ht="12" customHeight="1" x14ac:dyDescent="0.35">
      <c r="A22" s="42" t="str">
        <v>CO484</v>
      </c>
      <c r="B22" s="42" t="str">
        <v>Ethernet main links</v>
      </c>
      <c r="C22" s="42" t="str">
        <v>Passive</v>
      </c>
      <c r="D22" s="89">
        <v>0</v>
      </c>
    </row>
    <row r="23" spans="1:7" ht="12" customHeight="1" x14ac:dyDescent="0.35">
      <c r="A23" s="42" t="str">
        <v>CW609</v>
      </c>
      <c r="B23" s="42" t="str">
        <v>Ethernet Access Direct Fibre</v>
      </c>
      <c r="C23" s="42" t="str">
        <v>Passive</v>
      </c>
      <c r="D23" s="89">
        <v>0</v>
      </c>
    </row>
    <row r="24" spans="1:7" ht="12" customHeight="1" x14ac:dyDescent="0.35">
      <c r="A24" s="42" t="str">
        <v>CE104</v>
      </c>
      <c r="B24" s="42" t="str">
        <v>Ethernet Excess Construction</v>
      </c>
      <c r="C24" s="42" t="str">
        <v>Passive</v>
      </c>
      <c r="D24" s="89">
        <v>0</v>
      </c>
    </row>
    <row r="25" spans="1:7" ht="12" customHeight="1" x14ac:dyDescent="0.35">
      <c r="A25" s="42" t="str">
        <v>CL573</v>
      </c>
      <c r="B25" s="42" t="str">
        <v>OR Service Centre   Provision Ethernet</v>
      </c>
      <c r="C25" s="42" t="str">
        <v>Shared</v>
      </c>
      <c r="D25" s="89">
        <v>1</v>
      </c>
      <c r="E25" s="63"/>
    </row>
    <row r="26" spans="1:7" ht="12" customHeight="1" x14ac:dyDescent="0.35">
      <c r="A26" s="42" t="str">
        <v>CL578</v>
      </c>
      <c r="B26" s="42" t="str">
        <v>OR Service Centre   Assurance Ethernet</v>
      </c>
      <c r="C26" s="42" t="str">
        <v>Shared</v>
      </c>
      <c r="D26" s="89">
        <v>0.26295001851166233</v>
      </c>
      <c r="E26" s="63"/>
    </row>
    <row r="27" spans="1:7" ht="12" customHeight="1" x14ac:dyDescent="0.35">
      <c r="A27" s="42" t="str">
        <v>CO772</v>
      </c>
      <c r="B27" s="42" t="str">
        <v>Openreach Systems   Development  Ethernet Specific</v>
      </c>
      <c r="C27" s="42" t="str">
        <v>Shared</v>
      </c>
      <c r="D27" s="89">
        <v>0.9068921249854327</v>
      </c>
      <c r="E27" s="63"/>
    </row>
    <row r="28" spans="1:7" ht="12" customHeight="1" x14ac:dyDescent="0.35">
      <c r="A28" s="42" t="str">
        <v>CP502</v>
      </c>
      <c r="B28" s="42" t="str">
        <v>Openreach sales product management</v>
      </c>
      <c r="C28" s="42" t="str">
        <v>Shared</v>
      </c>
      <c r="D28" s="89">
        <v>0</v>
      </c>
    </row>
    <row r="29" spans="1:7" ht="12" customHeight="1" x14ac:dyDescent="0.35">
      <c r="A29" s="51" t="str">
        <v>CO801</v>
      </c>
      <c r="B29" s="51" t="str">
        <v>Ofcom Licence Fee   Openreach</v>
      </c>
      <c r="C29" s="51" t="str">
        <v>Shared</v>
      </c>
      <c r="D29" s="89">
        <v>0</v>
      </c>
      <c r="F29" s="63"/>
    </row>
    <row r="30" spans="1:7" ht="12" customHeight="1" x14ac:dyDescent="0.35">
      <c r="A30" s="42" t="str">
        <v>CW901</v>
      </c>
      <c r="B30" s="42" t="str">
        <v>Openreach non copper</v>
      </c>
      <c r="C30" s="42" t="str">
        <v>Shared</v>
      </c>
      <c r="D30" s="89">
        <v>0</v>
      </c>
      <c r="F30" s="63"/>
    </row>
    <row r="31" spans="1:7" ht="12" customHeight="1" x14ac:dyDescent="0.35"/>
    <row r="32" spans="1:7" ht="20.25" customHeight="1" x14ac:dyDescent="0.35">
      <c r="A32" s="138" t="s">
        <v>199</v>
      </c>
      <c r="B32" s="137"/>
      <c r="D32" s="73" t="s">
        <v>121</v>
      </c>
      <c r="E32" s="73" t="s">
        <v>122</v>
      </c>
      <c r="F32" s="73" t="s">
        <v>90</v>
      </c>
    </row>
    <row r="33" spans="1:7" ht="20.25" customHeight="1" x14ac:dyDescent="0.35">
      <c r="A33" s="139" t="s">
        <v>246</v>
      </c>
      <c r="B33" s="137"/>
      <c r="D33" s="73"/>
      <c r="E33" s="73"/>
      <c r="F33" s="73"/>
      <c r="G33" s="42"/>
    </row>
    <row r="34" spans="1:7" ht="12" customHeight="1" x14ac:dyDescent="0.35">
      <c r="A34" s="42" t="str">
        <f>A28</f>
        <v>CP502</v>
      </c>
      <c r="B34" s="42" t="str">
        <f t="shared" ref="B34:C34" si="0">B28</f>
        <v>Openreach sales product management</v>
      </c>
      <c r="C34" s="42" t="str">
        <f t="shared" si="0"/>
        <v>Shared</v>
      </c>
      <c r="D34" s="100">
        <v>0.49747738791288304</v>
      </c>
      <c r="E34" s="100">
        <v>2.0704804674939632E-2</v>
      </c>
      <c r="F34" s="100">
        <v>0.97073849725101591</v>
      </c>
      <c r="G34" s="63" t="s">
        <v>238</v>
      </c>
    </row>
    <row r="35" spans="1:7" ht="12" customHeight="1" x14ac:dyDescent="0.35">
      <c r="A35" s="42" t="str">
        <f t="shared" ref="A35:C36" si="1">A29</f>
        <v>CO801</v>
      </c>
      <c r="B35" s="42" t="str">
        <f t="shared" si="1"/>
        <v>Ofcom Licence Fee   Openreach</v>
      </c>
      <c r="C35" s="42" t="str">
        <f t="shared" si="1"/>
        <v>Shared</v>
      </c>
      <c r="D35" s="100">
        <v>0.49747738791288304</v>
      </c>
      <c r="E35" s="100">
        <v>2.0704804674939632E-2</v>
      </c>
      <c r="F35" s="100">
        <v>0.97073849725101591</v>
      </c>
      <c r="G35" s="42"/>
    </row>
    <row r="36" spans="1:7" x14ac:dyDescent="0.35">
      <c r="A36" s="42" t="str">
        <f t="shared" si="1"/>
        <v>CW901</v>
      </c>
      <c r="B36" s="42" t="str">
        <f t="shared" si="1"/>
        <v>Openreach non copper</v>
      </c>
      <c r="C36" s="42" t="str">
        <f t="shared" si="1"/>
        <v>Shared</v>
      </c>
      <c r="D36" s="100">
        <v>0.49747738791288304</v>
      </c>
      <c r="E36" s="100">
        <v>2.0704804674939632E-2</v>
      </c>
      <c r="F36" s="100">
        <v>0.97073849725101591</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5026-EA9E-493C-9AC6-32AEFCF850F1}">
  <sheetPr codeName="Sheet8">
    <pageSetUpPr autoPageBreaks="0"/>
  </sheetPr>
  <dimension ref="A1:I89"/>
  <sheetViews>
    <sheetView defaultGridColor="0" colorId="22" workbookViewId="0">
      <pane ySplit="2" topLeftCell="A3" activePane="bottomLeft" state="frozen"/>
      <selection pane="bottomLeft" activeCell="C25" sqref="C25"/>
    </sheetView>
  </sheetViews>
  <sheetFormatPr defaultColWidth="12.69140625" defaultRowHeight="11.65" x14ac:dyDescent="0.35"/>
  <cols>
    <col min="1" max="1" width="38.69140625" style="42" customWidth="1"/>
    <col min="2" max="2" width="8.15234375" style="85" customWidth="1"/>
    <col min="3" max="3" width="16.07421875" style="42" customWidth="1"/>
    <col min="4" max="4" width="16.69140625" style="42" customWidth="1"/>
    <col min="5" max="5" width="12.84375" style="42" customWidth="1"/>
    <col min="6" max="6" width="13.07421875" style="42" customWidth="1"/>
    <col min="7" max="13" width="7.69140625" style="42" customWidth="1"/>
    <col min="14" max="14" width="6.765625" style="42" customWidth="1"/>
    <col min="15" max="92" width="18.84375" style="42" customWidth="1"/>
    <col min="93" max="295" width="18.921875" style="42" customWidth="1"/>
    <col min="296" max="296" width="11.3046875" style="42" bestFit="1" customWidth="1"/>
    <col min="297" max="16384" width="12.69140625" style="42"/>
  </cols>
  <sheetData>
    <row r="1" spans="1:6" ht="28.9" customHeight="1" x14ac:dyDescent="0.35">
      <c r="A1" s="94" t="s">
        <v>192</v>
      </c>
    </row>
    <row r="2" spans="1:6" ht="18.75" customHeight="1" x14ac:dyDescent="0.35">
      <c r="A2" s="117" t="s">
        <v>193</v>
      </c>
    </row>
    <row r="3" spans="1:6" x14ac:dyDescent="0.35">
      <c r="A3" s="58"/>
      <c r="B3" s="86"/>
      <c r="C3" s="58"/>
      <c r="D3" s="58"/>
      <c r="E3" s="58"/>
      <c r="F3" s="58"/>
    </row>
    <row r="4" spans="1:6" x14ac:dyDescent="0.35">
      <c r="A4" s="82" t="s">
        <v>194</v>
      </c>
      <c r="B4" s="86"/>
      <c r="C4" s="58"/>
      <c r="D4" s="58"/>
      <c r="E4" s="58"/>
      <c r="F4" s="58"/>
    </row>
    <row r="5" spans="1:6" ht="12" customHeight="1" x14ac:dyDescent="0.35">
      <c r="A5" s="58"/>
      <c r="B5" s="86"/>
      <c r="C5" s="58"/>
      <c r="D5" s="58"/>
      <c r="E5" s="58"/>
      <c r="F5" s="58"/>
    </row>
    <row r="6" spans="1:6" x14ac:dyDescent="0.35">
      <c r="A6" s="83" t="s">
        <v>133</v>
      </c>
      <c r="B6" s="85" t="s">
        <v>134</v>
      </c>
      <c r="C6" s="60">
        <v>2.5</v>
      </c>
      <c r="D6" s="58"/>
      <c r="E6" s="58"/>
      <c r="F6" s="58"/>
    </row>
    <row r="7" spans="1:6" ht="12" customHeight="1" x14ac:dyDescent="0.35">
      <c r="A7" s="83" t="s">
        <v>158</v>
      </c>
      <c r="B7" s="85" t="s">
        <v>136</v>
      </c>
      <c r="C7" s="109">
        <f>'Labour rates'!$D$8</f>
        <v>52.4</v>
      </c>
      <c r="D7" s="58"/>
      <c r="E7" s="58"/>
      <c r="F7" s="58"/>
    </row>
    <row r="8" spans="1:6" ht="12" customHeight="1" x14ac:dyDescent="0.35">
      <c r="A8" s="99" t="s">
        <v>132</v>
      </c>
      <c r="B8" s="86" t="s">
        <v>135</v>
      </c>
      <c r="C8" s="87">
        <f>C6*C7</f>
        <v>131</v>
      </c>
      <c r="E8" s="63"/>
      <c r="F8" s="63"/>
    </row>
    <row r="9" spans="1:6" ht="12" customHeight="1" x14ac:dyDescent="0.35">
      <c r="A9" s="58"/>
      <c r="B9" s="86"/>
      <c r="C9" s="58"/>
      <c r="D9" s="58"/>
      <c r="E9" s="58"/>
      <c r="F9" s="58"/>
    </row>
    <row r="10" spans="1:6" ht="12" customHeight="1" x14ac:dyDescent="0.35">
      <c r="A10" s="80" t="s">
        <v>123</v>
      </c>
      <c r="B10" s="86"/>
      <c r="C10" s="58"/>
      <c r="D10" s="58"/>
      <c r="E10" s="58"/>
      <c r="F10" s="58"/>
    </row>
    <row r="11" spans="1:6" ht="12" customHeight="1" x14ac:dyDescent="0.35">
      <c r="A11" s="58"/>
      <c r="B11" s="86"/>
      <c r="C11" s="58"/>
      <c r="D11" s="58"/>
      <c r="E11" s="58"/>
      <c r="F11" s="58"/>
    </row>
    <row r="12" spans="1:6" ht="12" customHeight="1" x14ac:dyDescent="0.35">
      <c r="B12" s="42"/>
      <c r="C12" s="73" t="s">
        <v>152</v>
      </c>
      <c r="D12" s="84" t="s">
        <v>153</v>
      </c>
      <c r="E12" s="84"/>
      <c r="F12" s="84"/>
    </row>
    <row r="13" spans="1:6" ht="12" customHeight="1" x14ac:dyDescent="0.35">
      <c r="A13" s="83" t="s">
        <v>140</v>
      </c>
      <c r="B13" s="86" t="s">
        <v>135</v>
      </c>
      <c r="C13" s="71">
        <v>120</v>
      </c>
      <c r="D13" s="71">
        <v>120</v>
      </c>
      <c r="E13" s="63" t="s">
        <v>242</v>
      </c>
      <c r="F13" s="58"/>
    </row>
    <row r="14" spans="1:6" ht="12" customHeight="1" x14ac:dyDescent="0.35">
      <c r="A14" s="74" t="s">
        <v>139</v>
      </c>
      <c r="B14" s="85" t="s">
        <v>134</v>
      </c>
      <c r="C14" s="60">
        <v>3</v>
      </c>
      <c r="D14" s="60">
        <v>3</v>
      </c>
      <c r="E14" s="63" t="s">
        <v>242</v>
      </c>
      <c r="F14" s="58"/>
    </row>
    <row r="15" spans="1:6" ht="12" customHeight="1" x14ac:dyDescent="0.35">
      <c r="A15" s="74" t="s">
        <v>158</v>
      </c>
      <c r="B15" s="85" t="s">
        <v>136</v>
      </c>
      <c r="C15" s="109">
        <f>'Labour rates'!$D$8</f>
        <v>52.4</v>
      </c>
      <c r="D15" s="109">
        <f>'Labour rates'!$D$8</f>
        <v>52.4</v>
      </c>
      <c r="E15" s="58"/>
      <c r="F15" s="58"/>
    </row>
    <row r="16" spans="1:6" ht="12" customHeight="1" x14ac:dyDescent="0.35">
      <c r="A16" s="62" t="s">
        <v>137</v>
      </c>
      <c r="B16" s="86" t="s">
        <v>135</v>
      </c>
      <c r="C16" s="88">
        <f>C13+C14*C15</f>
        <v>277.2</v>
      </c>
      <c r="D16" s="88">
        <f>D13+D14*D15</f>
        <v>277.2</v>
      </c>
      <c r="E16" s="58"/>
      <c r="F16" s="58"/>
    </row>
    <row r="17" spans="1:9" ht="12" customHeight="1" x14ac:dyDescent="0.35">
      <c r="A17" s="74"/>
      <c r="D17" s="58"/>
      <c r="E17" s="58"/>
      <c r="F17" s="58"/>
    </row>
    <row r="18" spans="1:9" ht="12" customHeight="1" x14ac:dyDescent="0.35">
      <c r="A18" s="83" t="s">
        <v>141</v>
      </c>
      <c r="B18" s="86" t="s">
        <v>138</v>
      </c>
      <c r="C18" s="60">
        <v>24</v>
      </c>
      <c r="D18" s="60">
        <v>24</v>
      </c>
      <c r="E18" s="63" t="s">
        <v>242</v>
      </c>
      <c r="F18" s="58"/>
    </row>
    <row r="19" spans="1:9" ht="12" customHeight="1" x14ac:dyDescent="0.35">
      <c r="A19" s="83" t="s">
        <v>131</v>
      </c>
      <c r="B19" s="86" t="s">
        <v>138</v>
      </c>
      <c r="C19" s="89">
        <v>0.5</v>
      </c>
      <c r="D19" s="89">
        <v>0.5</v>
      </c>
      <c r="E19" s="63" t="s">
        <v>242</v>
      </c>
      <c r="F19" s="58"/>
    </row>
    <row r="20" spans="1:9" ht="12" customHeight="1" x14ac:dyDescent="0.35">
      <c r="A20" s="99" t="s">
        <v>142</v>
      </c>
      <c r="B20" s="86"/>
      <c r="C20" s="88">
        <f>C16/(C18*C19)</f>
        <v>23.099999999999998</v>
      </c>
      <c r="D20" s="88">
        <f>D16/(D18*D19)</f>
        <v>23.099999999999998</v>
      </c>
      <c r="E20" s="58"/>
      <c r="F20" s="58"/>
    </row>
    <row r="21" spans="1:9" s="52" customFormat="1" ht="12" customHeight="1" x14ac:dyDescent="0.35">
      <c r="A21" s="42"/>
      <c r="B21" s="73"/>
      <c r="C21" s="42"/>
      <c r="D21" s="58"/>
      <c r="E21" s="58"/>
      <c r="F21" s="58"/>
      <c r="G21" s="42"/>
      <c r="H21" s="42"/>
      <c r="I21" s="42"/>
    </row>
    <row r="22" spans="1:9" ht="12" customHeight="1" x14ac:dyDescent="0.35">
      <c r="A22" s="99" t="s">
        <v>132</v>
      </c>
      <c r="B22" s="86" t="s">
        <v>135</v>
      </c>
      <c r="C22" s="88">
        <f>SUM(C20:D20)</f>
        <v>46.199999999999996</v>
      </c>
      <c r="D22" s="58"/>
      <c r="E22" s="58"/>
      <c r="F22" s="58"/>
    </row>
    <row r="23" spans="1:9" ht="12" customHeight="1" x14ac:dyDescent="0.35">
      <c r="B23" s="86"/>
      <c r="D23" s="58"/>
      <c r="E23" s="63"/>
      <c r="F23" s="63"/>
    </row>
    <row r="24" spans="1:9" ht="12" customHeight="1" x14ac:dyDescent="0.35">
      <c r="A24" s="74" t="s">
        <v>143</v>
      </c>
      <c r="B24" s="85" t="s">
        <v>130</v>
      </c>
      <c r="C24" s="60">
        <v>7</v>
      </c>
      <c r="D24" s="63" t="s">
        <v>242</v>
      </c>
      <c r="E24" s="58"/>
      <c r="F24" s="58"/>
    </row>
    <row r="25" spans="1:9" ht="12" customHeight="1" x14ac:dyDescent="0.35">
      <c r="A25" s="74" t="s">
        <v>201</v>
      </c>
      <c r="B25" s="85" t="s">
        <v>202</v>
      </c>
      <c r="C25" s="89">
        <v>0.08</v>
      </c>
      <c r="D25" s="58"/>
      <c r="E25" s="58"/>
      <c r="F25" s="58"/>
    </row>
    <row r="26" spans="1:9" ht="12" customHeight="1" x14ac:dyDescent="0.35">
      <c r="A26" s="58"/>
      <c r="B26" s="58"/>
      <c r="C26" s="58"/>
      <c r="D26" s="58"/>
      <c r="E26" s="58"/>
      <c r="F26" s="58"/>
    </row>
    <row r="27" spans="1:9" ht="20.25" customHeight="1" x14ac:dyDescent="0.35">
      <c r="A27" s="83" t="s">
        <v>146</v>
      </c>
      <c r="B27" s="58"/>
      <c r="C27" s="69" t="s">
        <v>144</v>
      </c>
      <c r="D27" s="96" t="s">
        <v>155</v>
      </c>
      <c r="E27" s="96" t="s">
        <v>154</v>
      </c>
      <c r="F27" s="95"/>
    </row>
    <row r="28" spans="1:9" ht="12" customHeight="1" x14ac:dyDescent="0.35">
      <c r="A28" s="58">
        <v>1</v>
      </c>
      <c r="B28" s="58"/>
      <c r="C28" s="90">
        <f>MAX(C$22-(COUNTA($A$28:$A28)-1)*C$22/C$24,0)</f>
        <v>46.199999999999996</v>
      </c>
      <c r="D28" s="90">
        <f>C28/2</f>
        <v>23.099999999999998</v>
      </c>
      <c r="E28" s="90">
        <f>D28*$C$25</f>
        <v>1.8479999999999999</v>
      </c>
      <c r="F28" s="58"/>
    </row>
    <row r="29" spans="1:9" ht="12" customHeight="1" x14ac:dyDescent="0.35">
      <c r="A29" s="58">
        <v>2</v>
      </c>
      <c r="B29" s="58"/>
      <c r="C29" s="90">
        <f>MAX(C$22-(COUNTA($A$28:$A29)-1)*C$22/C$24,0)</f>
        <v>39.599999999999994</v>
      </c>
      <c r="D29" s="90">
        <f>(C28+C29)/2</f>
        <v>42.899999999999991</v>
      </c>
      <c r="E29" s="90">
        <f t="shared" ref="E29:E39" si="0">D29*$C$25</f>
        <v>3.4319999999999995</v>
      </c>
      <c r="F29" s="58"/>
    </row>
    <row r="30" spans="1:9" ht="12" customHeight="1" x14ac:dyDescent="0.35">
      <c r="A30" s="58">
        <v>3</v>
      </c>
      <c r="B30" s="58"/>
      <c r="C30" s="90">
        <f>MAX(C$22-(COUNTA($A$28:$A30)-1)*C$22/C$24,0)</f>
        <v>33</v>
      </c>
      <c r="D30" s="90">
        <f t="shared" ref="D30:D39" si="1">(C29+C30)/2</f>
        <v>36.299999999999997</v>
      </c>
      <c r="E30" s="90">
        <f t="shared" si="0"/>
        <v>2.9039999999999999</v>
      </c>
      <c r="F30" s="58"/>
    </row>
    <row r="31" spans="1:9" ht="12" customHeight="1" x14ac:dyDescent="0.35">
      <c r="A31" s="58">
        <v>4</v>
      </c>
      <c r="B31" s="58"/>
      <c r="C31" s="90">
        <f>MAX(C$22-(COUNTA($A$28:$A31)-1)*C$22/C$24,0)</f>
        <v>26.399999999999995</v>
      </c>
      <c r="D31" s="90">
        <f t="shared" si="1"/>
        <v>29.699999999999996</v>
      </c>
      <c r="E31" s="90">
        <f t="shared" si="0"/>
        <v>2.3759999999999999</v>
      </c>
      <c r="F31" s="58"/>
    </row>
    <row r="32" spans="1:9" ht="12" customHeight="1" x14ac:dyDescent="0.35">
      <c r="A32" s="58">
        <v>5</v>
      </c>
      <c r="B32" s="58"/>
      <c r="C32" s="90">
        <f>MAX(C$22-(COUNTA($A$28:$A32)-1)*C$22/C$24,0)</f>
        <v>19.799999999999997</v>
      </c>
      <c r="D32" s="90">
        <f t="shared" si="1"/>
        <v>23.099999999999994</v>
      </c>
      <c r="E32" s="90">
        <f t="shared" si="0"/>
        <v>1.8479999999999996</v>
      </c>
      <c r="F32" s="58"/>
    </row>
    <row r="33" spans="1:6" ht="12" customHeight="1" x14ac:dyDescent="0.35">
      <c r="A33" s="58">
        <v>6</v>
      </c>
      <c r="B33" s="58"/>
      <c r="C33" s="90">
        <f>MAX(C$22-(COUNTA($A$28:$A33)-1)*C$22/C$24,0)</f>
        <v>13.200000000000003</v>
      </c>
      <c r="D33" s="90">
        <f t="shared" si="1"/>
        <v>16.5</v>
      </c>
      <c r="E33" s="90">
        <f t="shared" si="0"/>
        <v>1.32</v>
      </c>
      <c r="F33" s="58"/>
    </row>
    <row r="34" spans="1:6" ht="12" customHeight="1" x14ac:dyDescent="0.35">
      <c r="A34" s="58">
        <v>7</v>
      </c>
      <c r="B34" s="58"/>
      <c r="C34" s="90">
        <f>MAX(C$22-(COUNTA($A$28:$A34)-1)*C$22/C$24,0)</f>
        <v>6.5999999999999943</v>
      </c>
      <c r="D34" s="90">
        <f t="shared" si="1"/>
        <v>9.8999999999999986</v>
      </c>
      <c r="E34" s="90">
        <f t="shared" si="0"/>
        <v>0.79199999999999993</v>
      </c>
      <c r="F34" s="58"/>
    </row>
    <row r="35" spans="1:6" ht="12" customHeight="1" x14ac:dyDescent="0.35">
      <c r="A35" s="58">
        <v>8</v>
      </c>
      <c r="B35" s="58"/>
      <c r="C35" s="90">
        <f>MAX(C$22-(COUNTA($A$28:$A35)-1)*C$22/C$24,0)</f>
        <v>0</v>
      </c>
      <c r="D35" s="90">
        <f t="shared" si="1"/>
        <v>3.2999999999999972</v>
      </c>
      <c r="E35" s="90">
        <f t="shared" si="0"/>
        <v>0.26399999999999979</v>
      </c>
      <c r="F35" s="58"/>
    </row>
    <row r="36" spans="1:6" ht="12" customHeight="1" x14ac:dyDescent="0.35">
      <c r="A36" s="58">
        <v>9</v>
      </c>
      <c r="B36" s="58"/>
      <c r="C36" s="90">
        <f>MAX(C$22-(COUNTA($A$28:$A36)-1)*C$22/C$24,0)</f>
        <v>0</v>
      </c>
      <c r="D36" s="90">
        <f t="shared" si="1"/>
        <v>0</v>
      </c>
      <c r="E36" s="90">
        <f t="shared" si="0"/>
        <v>0</v>
      </c>
    </row>
    <row r="37" spans="1:6" ht="12" customHeight="1" x14ac:dyDescent="0.35">
      <c r="A37" s="58">
        <v>10</v>
      </c>
      <c r="B37" s="58"/>
      <c r="C37" s="90">
        <f>MAX(C$22-(COUNTA($A$28:$A37)-1)*C$22/C$24,0)</f>
        <v>0</v>
      </c>
      <c r="D37" s="90">
        <f t="shared" si="1"/>
        <v>0</v>
      </c>
      <c r="E37" s="90">
        <f t="shared" si="0"/>
        <v>0</v>
      </c>
    </row>
    <row r="38" spans="1:6" ht="12" customHeight="1" x14ac:dyDescent="0.35">
      <c r="A38" s="58">
        <v>11</v>
      </c>
      <c r="B38" s="58"/>
      <c r="C38" s="90">
        <f>MAX(C$22-(COUNTA($A$28:$A38)-1)*C$22/C$24,0)</f>
        <v>0</v>
      </c>
      <c r="D38" s="90">
        <f t="shared" si="1"/>
        <v>0</v>
      </c>
      <c r="E38" s="90">
        <f t="shared" si="0"/>
        <v>0</v>
      </c>
    </row>
    <row r="39" spans="1:6" ht="12" customHeight="1" x14ac:dyDescent="0.35">
      <c r="A39" s="58">
        <v>12</v>
      </c>
      <c r="B39" s="58"/>
      <c r="C39" s="90">
        <f>MAX(C$22-(COUNTA($A$28:$A39)-1)*C$22/C$24,0)</f>
        <v>0</v>
      </c>
      <c r="D39" s="90">
        <f t="shared" si="1"/>
        <v>0</v>
      </c>
      <c r="E39" s="90">
        <f t="shared" si="0"/>
        <v>0</v>
      </c>
    </row>
    <row r="40" spans="1:6" ht="12" customHeight="1" x14ac:dyDescent="0.35">
      <c r="A40" s="58"/>
      <c r="B40" s="58"/>
      <c r="C40" s="58"/>
      <c r="D40" s="58"/>
    </row>
    <row r="41" spans="1:6" ht="12" customHeight="1" x14ac:dyDescent="0.35">
      <c r="A41" s="83" t="s">
        <v>145</v>
      </c>
      <c r="B41" s="86" t="s">
        <v>135</v>
      </c>
      <c r="C41" s="90">
        <f>C22+SUM(E28:E39)</f>
        <v>60.983999999999995</v>
      </c>
      <c r="D41" s="58"/>
    </row>
    <row r="42" spans="1:6" ht="12" customHeight="1" x14ac:dyDescent="0.35">
      <c r="A42" s="99" t="s">
        <v>129</v>
      </c>
      <c r="B42" s="86" t="s">
        <v>147</v>
      </c>
      <c r="C42" s="101">
        <f>C41/C24</f>
        <v>8.7119999999999997</v>
      </c>
      <c r="D42" s="58"/>
    </row>
    <row r="43" spans="1:6" ht="12" customHeight="1" x14ac:dyDescent="0.35">
      <c r="A43" s="58"/>
      <c r="B43" s="58"/>
      <c r="C43" s="58"/>
      <c r="D43" s="58"/>
    </row>
    <row r="44" spans="1:6" ht="12" customHeight="1" x14ac:dyDescent="0.35">
      <c r="A44" s="58"/>
      <c r="B44" s="58"/>
      <c r="C44" s="58"/>
      <c r="D44" s="58"/>
    </row>
    <row r="45" spans="1:6" ht="12" customHeight="1" x14ac:dyDescent="0.35">
      <c r="A45" s="58"/>
      <c r="B45" s="58"/>
      <c r="C45" s="58"/>
      <c r="D45" s="58"/>
    </row>
    <row r="46" spans="1:6" ht="12" customHeight="1" x14ac:dyDescent="0.35">
      <c r="A46" s="58"/>
      <c r="B46" s="58"/>
      <c r="C46" s="58"/>
      <c r="D46" s="58"/>
    </row>
    <row r="47" spans="1:6" ht="12" customHeight="1" x14ac:dyDescent="0.35">
      <c r="A47" s="58"/>
      <c r="B47" s="58"/>
      <c r="C47" s="58"/>
      <c r="D47" s="58"/>
    </row>
    <row r="48" spans="1:6" ht="12" customHeight="1" x14ac:dyDescent="0.35">
      <c r="A48" s="58"/>
      <c r="B48" s="58"/>
      <c r="C48" s="58"/>
      <c r="D48" s="58"/>
    </row>
    <row r="49" spans="1:4" ht="12" customHeight="1" x14ac:dyDescent="0.35">
      <c r="A49" s="58"/>
      <c r="B49" s="58"/>
      <c r="C49" s="58"/>
      <c r="D49" s="58"/>
    </row>
    <row r="50" spans="1:4" ht="12" customHeight="1" x14ac:dyDescent="0.35">
      <c r="A50" s="58"/>
      <c r="B50" s="58"/>
      <c r="C50" s="58"/>
      <c r="D50" s="58"/>
    </row>
    <row r="51" spans="1:4" ht="12" customHeight="1" x14ac:dyDescent="0.35">
      <c r="A51" s="58"/>
      <c r="B51" s="58"/>
      <c r="C51" s="58"/>
      <c r="D51" s="58"/>
    </row>
    <row r="52" spans="1:4" ht="12" customHeight="1" x14ac:dyDescent="0.35">
      <c r="A52" s="58"/>
      <c r="B52" s="58"/>
      <c r="C52" s="58"/>
      <c r="D52" s="58"/>
    </row>
    <row r="53" spans="1:4" ht="12" customHeight="1" x14ac:dyDescent="0.35">
      <c r="A53" s="58"/>
      <c r="B53" s="58"/>
      <c r="C53" s="58"/>
      <c r="D53" s="58"/>
    </row>
    <row r="54" spans="1:4" ht="12" customHeight="1" x14ac:dyDescent="0.35">
      <c r="A54" s="58"/>
      <c r="B54" s="58"/>
      <c r="C54" s="58"/>
      <c r="D54" s="58"/>
    </row>
    <row r="55" spans="1:4" ht="12" customHeight="1" x14ac:dyDescent="0.35">
      <c r="A55" s="58"/>
      <c r="B55" s="58"/>
      <c r="C55" s="58"/>
      <c r="D55" s="58"/>
    </row>
    <row r="56" spans="1:4" ht="12" customHeight="1" x14ac:dyDescent="0.35">
      <c r="A56" s="58"/>
      <c r="B56" s="58"/>
      <c r="C56" s="58"/>
      <c r="D56" s="58"/>
    </row>
    <row r="57" spans="1:4" ht="12" customHeight="1" x14ac:dyDescent="0.35">
      <c r="A57" s="58"/>
      <c r="B57" s="58"/>
      <c r="C57" s="58"/>
      <c r="D57" s="58"/>
    </row>
    <row r="58" spans="1:4" ht="12" customHeight="1" x14ac:dyDescent="0.35">
      <c r="A58" s="58"/>
      <c r="B58" s="58"/>
      <c r="C58" s="58"/>
      <c r="D58" s="58"/>
    </row>
    <row r="59" spans="1:4" ht="12" customHeight="1" x14ac:dyDescent="0.35">
      <c r="A59" s="58"/>
      <c r="B59" s="58"/>
      <c r="C59" s="58"/>
      <c r="D59" s="58"/>
    </row>
    <row r="60" spans="1:4" ht="12" customHeight="1" x14ac:dyDescent="0.35">
      <c r="A60" s="58"/>
      <c r="B60" s="58"/>
      <c r="C60" s="58"/>
      <c r="D60" s="58"/>
    </row>
    <row r="61" spans="1:4" ht="12" customHeight="1" x14ac:dyDescent="0.35">
      <c r="A61" s="58"/>
      <c r="B61" s="58"/>
      <c r="C61" s="58"/>
      <c r="D61" s="58"/>
    </row>
    <row r="62" spans="1:4" ht="12" customHeight="1" x14ac:dyDescent="0.35">
      <c r="A62" s="58"/>
      <c r="B62" s="58"/>
      <c r="C62" s="58"/>
      <c r="D62" s="58"/>
    </row>
    <row r="63" spans="1:4" ht="12" customHeight="1" x14ac:dyDescent="0.35">
      <c r="A63" s="58"/>
      <c r="B63" s="58"/>
      <c r="C63" s="58"/>
      <c r="D63" s="58"/>
    </row>
    <row r="64" spans="1:4" ht="12" customHeight="1" x14ac:dyDescent="0.35">
      <c r="A64" s="58"/>
      <c r="B64" s="58"/>
      <c r="C64" s="58"/>
      <c r="D64" s="58"/>
    </row>
    <row r="65" spans="1:4" ht="12" customHeight="1" x14ac:dyDescent="0.35">
      <c r="A65" s="58"/>
      <c r="B65" s="58"/>
      <c r="C65" s="58"/>
      <c r="D65" s="58"/>
    </row>
    <row r="66" spans="1:4" ht="12" customHeight="1" x14ac:dyDescent="0.35">
      <c r="A66" s="58"/>
      <c r="B66" s="58"/>
      <c r="C66" s="58"/>
      <c r="D66" s="58"/>
    </row>
    <row r="67" spans="1:4" ht="12" customHeight="1" x14ac:dyDescent="0.35">
      <c r="A67" s="58"/>
      <c r="B67" s="58"/>
      <c r="C67" s="58"/>
      <c r="D67" s="58"/>
    </row>
    <row r="68" spans="1:4" ht="12" customHeight="1" x14ac:dyDescent="0.35">
      <c r="A68" s="58"/>
      <c r="B68" s="58"/>
      <c r="C68" s="58"/>
      <c r="D68" s="58"/>
    </row>
    <row r="69" spans="1:4" ht="12" customHeight="1" x14ac:dyDescent="0.35">
      <c r="A69" s="58"/>
      <c r="B69" s="58"/>
      <c r="C69" s="58"/>
      <c r="D69" s="58"/>
    </row>
    <row r="70" spans="1:4" ht="12" customHeight="1" x14ac:dyDescent="0.35">
      <c r="A70" s="58"/>
      <c r="B70" s="58"/>
      <c r="C70" s="58"/>
      <c r="D70" s="58"/>
    </row>
    <row r="71" spans="1:4" ht="12" customHeight="1" x14ac:dyDescent="0.35">
      <c r="A71" s="58"/>
      <c r="B71" s="58"/>
      <c r="C71" s="58"/>
      <c r="D71" s="58"/>
    </row>
    <row r="72" spans="1:4" ht="12" customHeight="1" x14ac:dyDescent="0.35">
      <c r="A72" s="58"/>
      <c r="B72" s="58"/>
      <c r="C72" s="58"/>
      <c r="D72" s="58"/>
    </row>
    <row r="73" spans="1:4" ht="12" customHeight="1" x14ac:dyDescent="0.35">
      <c r="A73" s="58"/>
      <c r="B73" s="58"/>
      <c r="C73" s="58"/>
      <c r="D73" s="58"/>
    </row>
    <row r="74" spans="1:4" ht="12" customHeight="1" x14ac:dyDescent="0.35">
      <c r="A74" s="58"/>
      <c r="B74" s="58"/>
      <c r="C74" s="58"/>
      <c r="D74" s="58"/>
    </row>
    <row r="75" spans="1:4" ht="12" customHeight="1" x14ac:dyDescent="0.35">
      <c r="A75" s="58"/>
      <c r="B75" s="58"/>
      <c r="C75" s="58"/>
      <c r="D75" s="58"/>
    </row>
    <row r="76" spans="1:4" ht="12" customHeight="1" x14ac:dyDescent="0.35">
      <c r="A76" s="58"/>
      <c r="B76" s="58"/>
      <c r="C76" s="58"/>
      <c r="D76" s="58"/>
    </row>
    <row r="77" spans="1:4" ht="12" customHeight="1" x14ac:dyDescent="0.35">
      <c r="A77" s="58"/>
      <c r="B77" s="58"/>
      <c r="C77" s="58"/>
      <c r="D77" s="58"/>
    </row>
    <row r="78" spans="1:4" ht="12" customHeight="1" x14ac:dyDescent="0.35">
      <c r="A78" s="58"/>
      <c r="B78" s="58"/>
      <c r="C78" s="58"/>
      <c r="D78" s="58"/>
    </row>
    <row r="79" spans="1:4" ht="12" customHeight="1" x14ac:dyDescent="0.35">
      <c r="A79" s="58"/>
      <c r="B79" s="58"/>
      <c r="C79" s="58"/>
      <c r="D79" s="58"/>
    </row>
    <row r="80" spans="1:4" ht="12" customHeight="1" x14ac:dyDescent="0.35">
      <c r="A80" s="58"/>
      <c r="B80" s="58"/>
      <c r="C80" s="58"/>
      <c r="D80" s="58"/>
    </row>
    <row r="81" spans="1:4" ht="12" customHeight="1" x14ac:dyDescent="0.35">
      <c r="A81" s="58"/>
      <c r="B81" s="58"/>
      <c r="C81" s="58"/>
      <c r="D81" s="58"/>
    </row>
    <row r="82" spans="1:4" ht="12" customHeight="1" x14ac:dyDescent="0.35">
      <c r="A82" s="58"/>
      <c r="B82" s="58"/>
      <c r="C82" s="58"/>
    </row>
    <row r="83" spans="1:4" ht="12" customHeight="1" x14ac:dyDescent="0.35">
      <c r="A83" s="58"/>
      <c r="B83" s="58"/>
      <c r="C83" s="58"/>
    </row>
    <row r="84" spans="1:4" ht="12" customHeight="1" x14ac:dyDescent="0.35">
      <c r="A84" s="58"/>
      <c r="B84" s="58"/>
      <c r="C84" s="58"/>
    </row>
    <row r="85" spans="1:4" ht="12" customHeight="1" x14ac:dyDescent="0.35"/>
    <row r="86" spans="1:4" ht="12" customHeight="1" x14ac:dyDescent="0.35"/>
    <row r="87" spans="1:4" ht="12" customHeight="1" x14ac:dyDescent="0.35"/>
    <row r="88" spans="1:4" ht="12" customHeight="1" x14ac:dyDescent="0.35"/>
    <row r="89" spans="1:4" ht="12" customHeight="1" x14ac:dyDescent="0.35"/>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5E48A-32D0-4B58-9179-8CBBF1DB4ACA}">
  <sheetPr codeName="Sheet9">
    <pageSetUpPr autoPageBreaks="0"/>
  </sheetPr>
  <dimension ref="A1:E30"/>
  <sheetViews>
    <sheetView defaultGridColor="0" colorId="22" workbookViewId="0">
      <pane ySplit="1" topLeftCell="A2" activePane="bottomLeft" state="frozen"/>
      <selection pane="bottomLeft" activeCell="G39" sqref="G39"/>
    </sheetView>
  </sheetViews>
  <sheetFormatPr defaultColWidth="12.69140625" defaultRowHeight="11.65" x14ac:dyDescent="0.35"/>
  <cols>
    <col min="1" max="1" width="3.23046875" style="42" customWidth="1"/>
    <col min="2" max="2" width="39.765625" style="42" customWidth="1"/>
    <col min="3" max="12" width="18.61328125" style="42" customWidth="1"/>
    <col min="13" max="100" width="18.84375" style="42" customWidth="1"/>
    <col min="101" max="303" width="18.921875" style="42" customWidth="1"/>
    <col min="304" max="304" width="11.3046875" style="42" bestFit="1" customWidth="1"/>
    <col min="305" max="16384" width="12.69140625" style="42"/>
  </cols>
  <sheetData>
    <row r="1" spans="1:5" s="37" customFormat="1" ht="40.5" customHeight="1" x14ac:dyDescent="0.35">
      <c r="A1" s="116" t="s">
        <v>185</v>
      </c>
    </row>
    <row r="3" spans="1:5" ht="12" customHeight="1" x14ac:dyDescent="0.35">
      <c r="B3" s="122" t="s">
        <v>186</v>
      </c>
      <c r="C3" s="122" t="s">
        <v>136</v>
      </c>
      <c r="D3" s="123">
        <v>38.22</v>
      </c>
      <c r="E3" s="125" t="s">
        <v>190</v>
      </c>
    </row>
    <row r="4" spans="1:5" ht="12" customHeight="1" x14ac:dyDescent="0.35">
      <c r="B4" s="122" t="s">
        <v>187</v>
      </c>
      <c r="C4" s="122" t="s">
        <v>136</v>
      </c>
      <c r="D4" s="123">
        <v>51.08</v>
      </c>
      <c r="E4" s="125" t="s">
        <v>191</v>
      </c>
    </row>
    <row r="5" spans="1:5" ht="12" customHeight="1" x14ac:dyDescent="0.35">
      <c r="B5" s="122"/>
      <c r="C5" s="122"/>
      <c r="D5" s="122"/>
      <c r="E5" s="122"/>
    </row>
    <row r="6" spans="1:5" ht="12" customHeight="1" x14ac:dyDescent="0.35">
      <c r="B6" s="68" t="s">
        <v>157</v>
      </c>
      <c r="D6" s="54">
        <v>0.37</v>
      </c>
      <c r="E6" s="63" t="s">
        <v>241</v>
      </c>
    </row>
    <row r="7" spans="1:5" ht="12" customHeight="1" x14ac:dyDescent="0.35">
      <c r="B7" s="122"/>
      <c r="C7" s="122"/>
      <c r="D7" s="122"/>
      <c r="E7" s="122"/>
    </row>
    <row r="8" spans="1:5" ht="12" customHeight="1" x14ac:dyDescent="0.35">
      <c r="B8" s="122" t="s">
        <v>188</v>
      </c>
      <c r="C8" s="122" t="s">
        <v>136</v>
      </c>
      <c r="D8" s="124">
        <f>ROUND(D3*(1+$D$6),1)</f>
        <v>52.4</v>
      </c>
      <c r="E8" s="122"/>
    </row>
    <row r="9" spans="1:5" ht="12" customHeight="1" x14ac:dyDescent="0.35">
      <c r="B9" s="122" t="s">
        <v>189</v>
      </c>
      <c r="C9" s="122" t="s">
        <v>136</v>
      </c>
      <c r="D9" s="124">
        <f>ROUND(D4*(1+$D$6),1)</f>
        <v>70</v>
      </c>
      <c r="E9" s="122"/>
    </row>
    <row r="10" spans="1:5" ht="12" customHeight="1" x14ac:dyDescent="0.35"/>
    <row r="11" spans="1:5" ht="12" customHeight="1" x14ac:dyDescent="0.35"/>
    <row r="12" spans="1:5" ht="12" customHeight="1" x14ac:dyDescent="0.35"/>
    <row r="13" spans="1:5" ht="12" customHeight="1" x14ac:dyDescent="0.35"/>
    <row r="14" spans="1:5" ht="12" customHeight="1" x14ac:dyDescent="0.35"/>
    <row r="15" spans="1:5" ht="12" customHeight="1" x14ac:dyDescent="0.35"/>
    <row r="16" spans="1:5" ht="12" customHeight="1" x14ac:dyDescent="0.35"/>
    <row r="17" ht="12" customHeight="1" x14ac:dyDescent="0.35"/>
    <row r="18" ht="12" customHeight="1" x14ac:dyDescent="0.35"/>
    <row r="19" ht="12" customHeight="1" x14ac:dyDescent="0.35"/>
    <row r="20" ht="12" customHeight="1" x14ac:dyDescent="0.35"/>
    <row r="21" ht="12" customHeight="1" x14ac:dyDescent="0.35"/>
    <row r="22" ht="12" customHeight="1" x14ac:dyDescent="0.35"/>
    <row r="23" ht="12" customHeight="1" x14ac:dyDescent="0.35"/>
    <row r="24" ht="12" customHeight="1" x14ac:dyDescent="0.35"/>
    <row r="25" ht="12" customHeight="1" x14ac:dyDescent="0.35"/>
    <row r="26" ht="12" customHeight="1" x14ac:dyDescent="0.35"/>
    <row r="27" ht="12" customHeight="1" x14ac:dyDescent="0.35"/>
    <row r="28" ht="12" customHeight="1" x14ac:dyDescent="0.35"/>
    <row r="29" ht="12" customHeight="1" x14ac:dyDescent="0.35"/>
    <row r="30" ht="12" customHeight="1" x14ac:dyDescent="0.35"/>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C040-AF2D-4422-B69D-0FA15D756C16}">
  <sheetPr codeName="Sheet10">
    <pageSetUpPr autoPageBreaks="0"/>
  </sheetPr>
  <dimension ref="A1:E28"/>
  <sheetViews>
    <sheetView defaultGridColor="0" colorId="22" workbookViewId="0">
      <pane ySplit="1" topLeftCell="A2" activePane="bottomLeft" state="frozen"/>
      <selection pane="bottomLeft" activeCell="D33" sqref="D33"/>
    </sheetView>
  </sheetViews>
  <sheetFormatPr defaultColWidth="12.69140625" defaultRowHeight="11.65" x14ac:dyDescent="0.35"/>
  <cols>
    <col min="1" max="1" width="13.23046875" style="42" customWidth="1"/>
    <col min="2" max="2" width="20.84375" style="42" customWidth="1"/>
    <col min="3" max="3" width="60.3046875" style="42" customWidth="1"/>
    <col min="4" max="9" width="18.84375" style="42" customWidth="1"/>
    <col min="10" max="10" width="18.765625" style="42" customWidth="1"/>
    <col min="11" max="100" width="18.84375" style="42" customWidth="1"/>
    <col min="101" max="303" width="18.921875" style="42" customWidth="1"/>
    <col min="304" max="304" width="11.3046875" style="42" bestFit="1" customWidth="1"/>
    <col min="305" max="16384" width="12.69140625" style="42"/>
  </cols>
  <sheetData>
    <row r="1" spans="1:5" s="37" customFormat="1" ht="40.5" customHeight="1" x14ac:dyDescent="0.35">
      <c r="A1" s="94" t="s">
        <v>203</v>
      </c>
    </row>
    <row r="3" spans="1:5" ht="12" customHeight="1" x14ac:dyDescent="0.35">
      <c r="A3" s="34" t="s">
        <v>151</v>
      </c>
      <c r="B3" s="34" t="s">
        <v>149</v>
      </c>
      <c r="C3" s="34" t="s">
        <v>150</v>
      </c>
    </row>
    <row r="4" spans="1:5" ht="12" customHeight="1" x14ac:dyDescent="0.35">
      <c r="A4" s="131" t="s">
        <v>96</v>
      </c>
      <c r="B4" s="131" t="s">
        <v>93</v>
      </c>
      <c r="C4" s="60" t="s">
        <v>127</v>
      </c>
    </row>
    <row r="5" spans="1:5" ht="12" customHeight="1" x14ac:dyDescent="0.35">
      <c r="A5" s="131" t="s">
        <v>104</v>
      </c>
      <c r="B5" s="131" t="s">
        <v>84</v>
      </c>
      <c r="C5" s="60" t="s">
        <v>126</v>
      </c>
    </row>
    <row r="6" spans="1:5" ht="12" customHeight="1" x14ac:dyDescent="0.35">
      <c r="A6" s="131" t="s">
        <v>115</v>
      </c>
      <c r="B6" s="131" t="s">
        <v>77</v>
      </c>
      <c r="C6" s="60" t="s">
        <v>126</v>
      </c>
    </row>
    <row r="7" spans="1:5" ht="12" customHeight="1" x14ac:dyDescent="0.35">
      <c r="A7" s="131" t="s">
        <v>100</v>
      </c>
      <c r="B7" s="131" t="s">
        <v>92</v>
      </c>
      <c r="C7" s="60" t="s">
        <v>126</v>
      </c>
    </row>
    <row r="8" spans="1:5" ht="12" customHeight="1" x14ac:dyDescent="0.35">
      <c r="A8" s="131" t="s">
        <v>102</v>
      </c>
      <c r="B8" s="131" t="s">
        <v>103</v>
      </c>
      <c r="C8" s="60" t="s">
        <v>126</v>
      </c>
    </row>
    <row r="9" spans="1:5" ht="12" customHeight="1" x14ac:dyDescent="0.35">
      <c r="A9" s="131" t="s">
        <v>105</v>
      </c>
      <c r="B9" s="131" t="s">
        <v>83</v>
      </c>
      <c r="C9" s="60" t="s">
        <v>125</v>
      </c>
    </row>
    <row r="10" spans="1:5" ht="12" customHeight="1" x14ac:dyDescent="0.35">
      <c r="A10" s="131" t="s">
        <v>94</v>
      </c>
      <c r="B10" s="131" t="s">
        <v>82</v>
      </c>
      <c r="C10" s="60" t="s">
        <v>125</v>
      </c>
    </row>
    <row r="11" spans="1:5" ht="12" customHeight="1" x14ac:dyDescent="0.35">
      <c r="A11" s="131" t="s">
        <v>97</v>
      </c>
      <c r="B11" s="131" t="s">
        <v>81</v>
      </c>
      <c r="C11" s="60" t="s">
        <v>125</v>
      </c>
    </row>
    <row r="12" spans="1:5" ht="12" customHeight="1" x14ac:dyDescent="0.35">
      <c r="A12" s="131" t="s">
        <v>99</v>
      </c>
      <c r="B12" s="131" t="s">
        <v>80</v>
      </c>
      <c r="C12" s="60" t="s">
        <v>125</v>
      </c>
    </row>
    <row r="13" spans="1:5" ht="12" customHeight="1" x14ac:dyDescent="0.35">
      <c r="A13" s="131" t="s">
        <v>98</v>
      </c>
      <c r="B13" s="131" t="s">
        <v>78</v>
      </c>
      <c r="C13" s="60" t="s">
        <v>125</v>
      </c>
    </row>
    <row r="14" spans="1:5" ht="12" customHeight="1" x14ac:dyDescent="0.35">
      <c r="A14" s="131" t="s">
        <v>101</v>
      </c>
      <c r="B14" s="131" t="s">
        <v>79</v>
      </c>
      <c r="C14" s="60" t="s">
        <v>125</v>
      </c>
      <c r="D14" s="55" t="s">
        <v>181</v>
      </c>
      <c r="E14" s="63"/>
    </row>
    <row r="15" spans="1:5" ht="12" customHeight="1" x14ac:dyDescent="0.35">
      <c r="A15" s="131" t="s">
        <v>106</v>
      </c>
      <c r="B15" s="131" t="s">
        <v>86</v>
      </c>
      <c r="C15" s="60" t="s">
        <v>183</v>
      </c>
    </row>
    <row r="16" spans="1:5" ht="12" customHeight="1" x14ac:dyDescent="0.35">
      <c r="A16" s="131" t="s">
        <v>107</v>
      </c>
      <c r="B16" s="131" t="s">
        <v>85</v>
      </c>
      <c r="C16" s="60" t="s">
        <v>183</v>
      </c>
    </row>
    <row r="17" spans="1:5" ht="12" customHeight="1" x14ac:dyDescent="0.35">
      <c r="A17" s="131" t="s">
        <v>108</v>
      </c>
      <c r="B17" s="131" t="s">
        <v>87</v>
      </c>
      <c r="C17" s="60" t="s">
        <v>183</v>
      </c>
    </row>
    <row r="18" spans="1:5" ht="12" customHeight="1" x14ac:dyDescent="0.35">
      <c r="A18" s="131" t="s">
        <v>109</v>
      </c>
      <c r="B18" s="131" t="s">
        <v>88</v>
      </c>
      <c r="C18" s="60" t="s">
        <v>183</v>
      </c>
    </row>
    <row r="19" spans="1:5" ht="12" customHeight="1" x14ac:dyDescent="0.35">
      <c r="A19" s="131" t="s">
        <v>110</v>
      </c>
      <c r="B19" s="131" t="s">
        <v>89</v>
      </c>
      <c r="C19" s="60" t="s">
        <v>183</v>
      </c>
    </row>
    <row r="20" spans="1:5" ht="12" customHeight="1" x14ac:dyDescent="0.35">
      <c r="A20" s="131" t="s">
        <v>111</v>
      </c>
      <c r="B20" s="131" t="s">
        <v>112</v>
      </c>
      <c r="C20" s="60" t="s">
        <v>183</v>
      </c>
    </row>
    <row r="21" spans="1:5" ht="12" customHeight="1" x14ac:dyDescent="0.35">
      <c r="A21" s="131" t="s">
        <v>95</v>
      </c>
      <c r="B21" s="131" t="s">
        <v>91</v>
      </c>
      <c r="C21" s="60" t="s">
        <v>183</v>
      </c>
    </row>
    <row r="22" spans="1:5" ht="12" customHeight="1" x14ac:dyDescent="0.35">
      <c r="A22" s="131" t="s">
        <v>113</v>
      </c>
      <c r="B22" s="131" t="s">
        <v>114</v>
      </c>
      <c r="C22" s="60" t="s">
        <v>183</v>
      </c>
    </row>
    <row r="23" spans="1:5" ht="12" customHeight="1" x14ac:dyDescent="0.35">
      <c r="A23" s="131" t="s">
        <v>116</v>
      </c>
      <c r="B23" s="131" t="s">
        <v>117</v>
      </c>
      <c r="C23" s="60" t="s">
        <v>183</v>
      </c>
    </row>
    <row r="24" spans="1:5" ht="12" customHeight="1" x14ac:dyDescent="0.35">
      <c r="A24" s="131" t="s">
        <v>118</v>
      </c>
      <c r="B24" s="131" t="s">
        <v>119</v>
      </c>
      <c r="C24" s="60" t="s">
        <v>183</v>
      </c>
      <c r="D24" s="55" t="s">
        <v>182</v>
      </c>
      <c r="E24" s="63"/>
    </row>
    <row r="25" spans="1:5" ht="12" customHeight="1" x14ac:dyDescent="0.35"/>
    <row r="26" spans="1:5" ht="12" customHeight="1" x14ac:dyDescent="0.35">
      <c r="A26" s="55"/>
      <c r="B26" s="55"/>
      <c r="E26" s="55"/>
    </row>
    <row r="27" spans="1:5" ht="12" customHeight="1" x14ac:dyDescent="0.35"/>
    <row r="28" spans="1:5" ht="12" customHeight="1" x14ac:dyDescent="0.35"/>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ceivedTime xmlns="341f3a21-500e-418d-b220-102a9842abf4" xsi:nil="true"/>
    <SentOn xmlns="341f3a21-500e-418d-b220-102a9842abf4" xsi:nil="true"/>
    <Information_x0020_Classification xmlns="c3463203-b8bf-41ec-804f-6244baab8e3d" xsi:nil="true"/>
    <Attach_x0020_count xmlns="ab78cb0a-34de-4e01-bbe0-88a1b7d3961c" xsi:nil="true"/>
    <From xmlns="341f3a21-500e-418d-b220-102a9842abf4" xsi:nil="true"/>
    <To xmlns="341f3a21-500e-418d-b220-102a9842ab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E5FC1FFCA06966459BD64262BFF0650B0042944B077387BE46B60602FBC7B92536" ma:contentTypeVersion="3" ma:contentTypeDescription="supporting document for a project&#10;" ma:contentTypeScope="" ma:versionID="dc2dda50ec4bcda831a2601a9e82014d">
  <xsd:schema xmlns:xsd="http://www.w3.org/2001/XMLSchema" xmlns:xs="http://www.w3.org/2001/XMLSchema" xmlns:p="http://schemas.microsoft.com/office/2006/metadata/properties" xmlns:ns2="c3463203-b8bf-41ec-804f-6244baab8e3d" xmlns:ns4="341f3a21-500e-418d-b220-102a9842abf4" xmlns:ns5="ab78cb0a-34de-4e01-bbe0-88a1b7d3961c" targetNamespace="http://schemas.microsoft.com/office/2006/metadata/properties" ma:root="true" ma:fieldsID="7380b6b323f2ce30e423e54e4b856462" ns2:_="" ns4:_="" ns5:_="">
    <xsd:import namespace="c3463203-b8bf-41ec-804f-6244baab8e3d"/>
    <xsd:import namespace="341f3a21-500e-418d-b220-102a9842abf4"/>
    <xsd:import namespace="ab78cb0a-34de-4e01-bbe0-88a1b7d3961c"/>
    <xsd:element name="properties">
      <xsd:complexType>
        <xsd:sequence>
          <xsd:element name="documentManagement">
            <xsd:complexType>
              <xsd:all>
                <xsd:element ref="ns2:Information_x0020_Classification" minOccurs="0"/>
                <xsd:element ref="ns4:From" minOccurs="0"/>
                <xsd:element ref="ns4:SentOn" minOccurs="0"/>
                <xsd:element ref="ns4:To" minOccurs="0"/>
                <xsd:element ref="ns4:ReceivedTime" minOccurs="0"/>
                <xsd:element ref="ns5: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63203-b8bf-41ec-804f-6244baab8e3d" elementFormDefault="qualified">
    <xsd:import namespace="http://schemas.microsoft.com/office/2006/documentManagement/types"/>
    <xsd:import namespace="http://schemas.microsoft.com/office/infopath/2007/PartnerControls"/>
    <xsd:element name="Information_x0020_Classification" ma:index="1" nillable="true" ma:displayName="Information classification" ma:format="Dropdown" ma:internalName="Information_x0020_Classification">
      <xsd:simpleType>
        <xsd:restriction base="dms:Choice">
          <xsd:enumeration value="Highly sensitive"/>
          <xsd:enumeration value="Confidential"/>
          <xsd:enumeration value="Protected"/>
        </xsd:restriction>
      </xsd:simpleType>
    </xsd:element>
  </xsd:schema>
  <xsd:schema xmlns:xsd="http://www.w3.org/2001/XMLSchema" xmlns:xs="http://www.w3.org/2001/XMLSchema" xmlns:dms="http://schemas.microsoft.com/office/2006/documentManagement/types" xmlns:pc="http://schemas.microsoft.com/office/infopath/2007/PartnerControls" targetNamespace="341f3a21-500e-418d-b220-102a9842abf4" elementFormDefault="qualified">
    <xsd:import namespace="http://schemas.microsoft.com/office/2006/documentManagement/types"/>
    <xsd:import namespace="http://schemas.microsoft.com/office/infopath/2007/PartnerControls"/>
    <xsd:element name="From" ma:index="4" nillable="true" ma:displayName="From" ma:description="Auto-populated by saved email" ma:internalName="From">
      <xsd:simpleType>
        <xsd:restriction base="dms:Text">
          <xsd:maxLength value="255"/>
        </xsd:restriction>
      </xsd:simpleType>
    </xsd:element>
    <xsd:element name="SentOn" ma:index="5" nillable="true" ma:displayName="SentOn" ma:description="Auto-populated by saved email" ma:format="DateTime" ma:internalName="SentOn">
      <xsd:simpleType>
        <xsd:restriction base="dms:DateTime"/>
      </xsd:simpleType>
    </xsd:element>
    <xsd:element name="To" ma:index="6" nillable="true" ma:displayName="To" ma:description="Auto-populated by saved email" ma:internalName="To">
      <xsd:simpleType>
        <xsd:restriction base="dms:Text">
          <xsd:maxLength value="255"/>
        </xsd:restriction>
      </xsd:simpleType>
    </xsd:element>
    <xsd:element name="ReceivedTime" ma:index="7" nillable="true" ma:displayName="ReceivedTime" ma:description="Auto-populated by saved email" ma:format="DateTime" ma:internalName="Receive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b78cb0a-34de-4e01-bbe0-88a1b7d3961c" elementFormDefault="qualified">
    <xsd:import namespace="http://schemas.microsoft.com/office/2006/documentManagement/types"/>
    <xsd:import namespace="http://schemas.microsoft.com/office/infopath/2007/PartnerControls"/>
    <xsd:element name="Attach_x0020_count" ma:index="8" nillable="true" ma:displayName="Attach count" ma:decimals="0" ma:description="Auto-populated by saved email" ma:internalName="Attach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DB3432-9C55-4913-8311-2745AA0A32B2}">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ab78cb0a-34de-4e01-bbe0-88a1b7d3961c"/>
    <ds:schemaRef ds:uri="http://schemas.microsoft.com/office/2006/documentManagement/types"/>
    <ds:schemaRef ds:uri="341f3a21-500e-418d-b220-102a9842abf4"/>
    <ds:schemaRef ds:uri="c3463203-b8bf-41ec-804f-6244baab8e3d"/>
    <ds:schemaRef ds:uri="http://www.w3.org/XML/1998/namespace"/>
    <ds:schemaRef ds:uri="http://purl.org/dc/dcmitype/"/>
  </ds:schemaRefs>
</ds:datastoreItem>
</file>

<file path=customXml/itemProps2.xml><?xml version="1.0" encoding="utf-8"?>
<ds:datastoreItem xmlns:ds="http://schemas.openxmlformats.org/officeDocument/2006/customXml" ds:itemID="{6E6DF109-8056-4C06-83E3-B532B6266FC0}">
  <ds:schemaRefs>
    <ds:schemaRef ds:uri="http://schemas.microsoft.com/sharepoint/v3/contenttype/forms"/>
  </ds:schemaRefs>
</ds:datastoreItem>
</file>

<file path=customXml/itemProps3.xml><?xml version="1.0" encoding="utf-8"?>
<ds:datastoreItem xmlns:ds="http://schemas.openxmlformats.org/officeDocument/2006/customXml" ds:itemID="{4078FEC0-0DE9-4A43-938E-3426FF3D6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63203-b8bf-41ec-804f-6244baab8e3d"/>
    <ds:schemaRef ds:uri="341f3a21-500e-418d-b220-102a9842abf4"/>
    <ds:schemaRef ds:uri="ab78cb0a-34de-4e01-bbe0-88a1b7d396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Contents</vt:lpstr>
      <vt:lpstr>Version History</vt:lpstr>
      <vt:lpstr>Quality Assurance</vt:lpstr>
      <vt:lpstr>Style Guidelines</vt:lpstr>
      <vt:lpstr>Outputs-&gt;</vt:lpstr>
      <vt:lpstr>Output</vt:lpstr>
      <vt:lpstr>Calculations-&gt;</vt:lpstr>
      <vt:lpstr>Main services</vt:lpstr>
      <vt:lpstr>Ancillary services</vt:lpstr>
      <vt:lpstr>Inputs-&gt;</vt:lpstr>
      <vt:lpstr>Elements A and B</vt:lpstr>
      <vt:lpstr>Element C</vt:lpstr>
      <vt:lpstr>Labour rates</vt:lpstr>
      <vt:lpstr>Components</vt:lpstr>
      <vt:lpstr>comp_CI</vt:lpstr>
      <vt:lpstr>comp_EAD</vt:lpstr>
      <vt:lpstr>comp_ethernet_class</vt:lpstr>
      <vt:lpstr>comp_ethernet_code</vt:lpstr>
      <vt:lpstr>comp_ethernet_desc</vt:lpstr>
      <vt:lpstr>Workbook.Objective</vt:lpstr>
      <vt:lpstr>Workbook.Title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2018-10-30T17:09:24Z</dcterms:created>
  <dcterms:modified xsi:type="dcterms:W3CDTF">2018-11-01T16:19:50Z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0x010100E5FC1FFCA06966459BD64262BFF0650B0042944B077387BE46B60602FBC7B92536</vt:lpwstr>
  </property>
</Properties>
</file>