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odeName="ThisWorkbook"/>
  <xr:revisionPtr revIDLastSave="0" documentId="8_{9EAB9AB3-E4C5-42F2-A1E5-D48070A14D05}" xr6:coauthVersionLast="36" xr6:coauthVersionMax="36" xr10:uidLastSave="{00000000-0000-0000-0000-000000000000}"/>
  <bookViews>
    <workbookView xWindow="0" yWindow="0" windowWidth="28800" windowHeight="11385" tabRatio="813" activeTab="5" xr2:uid="{00000000-000D-0000-FFFF-FFFF00000000}"/>
  </bookViews>
  <sheets>
    <sheet name="Contents" sheetId="50" r:id="rId1"/>
    <sheet name="Styles" sheetId="119" r:id="rId2"/>
    <sheet name="Outputs-&gt;" sheetId="114" r:id="rId3"/>
    <sheet name="Control panel" sheetId="64" r:id="rId4"/>
    <sheet name="Calculations-&gt;" sheetId="65" r:id="rId5"/>
    <sheet name="Main services" sheetId="66" r:id="rId6"/>
    <sheet name="Ancillary services" sheetId="110" r:id="rId7"/>
    <sheet name="Inputs-&gt;" sheetId="60" r:id="rId8"/>
    <sheet name="Elements A and B" sheetId="100" r:id="rId9"/>
    <sheet name="Element C" sheetId="99" r:id="rId10"/>
    <sheet name="Labour rates" sheetId="116" r:id="rId11"/>
    <sheet name="Components" sheetId="57" r:id="rId12"/>
  </sheets>
  <definedNames>
    <definedName name="base_adj_cumulo">#REF!</definedName>
    <definedName name="base_adj_FAC">#REF!</definedName>
    <definedName name="base_comp_code">#REF!</definedName>
    <definedName name="base_serv_desc_ofcom">#REF!</definedName>
    <definedName name="base_serv_unique">#REF!</definedName>
    <definedName name="base_unadj_cumulo">#REF!</definedName>
    <definedName name="base_unadj_FAC">#REF!</definedName>
    <definedName name="base_vols_adj">#REF!</definedName>
    <definedName name="base_vols_unadj">#REF!</definedName>
    <definedName name="base_year">'Control panel'!$C$6</definedName>
    <definedName name="bw">'Control panel'!$B$19:$B$22</definedName>
    <definedName name="bw_included">'Control panel'!$C$19:$C$22</definedName>
    <definedName name="comp_CI">Components!$A$7:$C$33</definedName>
    <definedName name="comp_EAD">Components!$A$7:$C$22</definedName>
    <definedName name="geo">'Control panel'!$A$13:$A$15</definedName>
    <definedName name="geo_included">'Control panel'!$C$13:$C$15</definedName>
    <definedName name="labour_uplift">'Control panel'!$C$8</definedName>
    <definedName name="local_end_dist">'Control panel'!#REF!</definedName>
    <definedName name="main_link_dist">'Control panel'!$C$26</definedName>
    <definedName name="WACC">'Control panel'!$C$7</definedName>
    <definedName name="Workbook.Objective">Contents!$B$7</definedName>
    <definedName name="Workbook.Status">Contents!#REF!</definedName>
    <definedName name="Workbook.Title">Contents!$B$6</definedName>
    <definedName name="Workbook.Version">Contents!#REF!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9" i="66" l="1"/>
  <c r="B159" i="66"/>
  <c r="B160" i="66"/>
  <c r="B144" i="66" l="1"/>
  <c r="B143" i="66"/>
  <c r="A127" i="66" a="1"/>
  <c r="A127" i="66" s="1"/>
  <c r="B142" i="66" l="1"/>
  <c r="B158" i="66" s="1"/>
  <c r="A140" i="66"/>
  <c r="C137" i="66"/>
  <c r="B134" i="66"/>
  <c r="A132" i="66"/>
  <c r="C129" i="66"/>
  <c r="A142" i="66"/>
  <c r="C139" i="66"/>
  <c r="B136" i="66"/>
  <c r="B152" i="66" s="1"/>
  <c r="A134" i="66"/>
  <c r="C131" i="66"/>
  <c r="B128" i="66"/>
  <c r="C142" i="66"/>
  <c r="C141" i="66"/>
  <c r="B138" i="66"/>
  <c r="B154" i="66" s="1"/>
  <c r="A136" i="66"/>
  <c r="C133" i="66"/>
  <c r="B130" i="66"/>
  <c r="B150" i="66" s="1"/>
  <c r="A128" i="66"/>
  <c r="B140" i="66"/>
  <c r="B156" i="66" s="1"/>
  <c r="A138" i="66"/>
  <c r="C135" i="66"/>
  <c r="B132" i="66"/>
  <c r="A130" i="66"/>
  <c r="C127" i="66"/>
  <c r="B141" i="66"/>
  <c r="B157" i="66" s="1"/>
  <c r="B139" i="66"/>
  <c r="B155" i="66" s="1"/>
  <c r="B137" i="66"/>
  <c r="B153" i="66" s="1"/>
  <c r="B135" i="66"/>
  <c r="B151" i="66" s="1"/>
  <c r="B133" i="66"/>
  <c r="B131" i="66"/>
  <c r="B129" i="66"/>
  <c r="B127" i="66"/>
  <c r="A141" i="66"/>
  <c r="C140" i="66"/>
  <c r="A139" i="66"/>
  <c r="C138" i="66"/>
  <c r="A137" i="66"/>
  <c r="C136" i="66"/>
  <c r="A135" i="66"/>
  <c r="C134" i="66"/>
  <c r="A133" i="66"/>
  <c r="C132" i="66"/>
  <c r="A131" i="66"/>
  <c r="C130" i="66"/>
  <c r="A129" i="66"/>
  <c r="C128" i="66"/>
  <c r="G106" i="66"/>
  <c r="D21" i="99" l="1"/>
  <c r="C21" i="99"/>
  <c r="C7" i="116" l="1"/>
  <c r="C6" i="116"/>
  <c r="A85" i="66" l="1" a="1"/>
  <c r="B99" i="66" s="1"/>
  <c r="B122" i="66" s="1"/>
  <c r="A66" i="66" a="1"/>
  <c r="A81" i="66" s="1"/>
  <c r="A47" i="66" a="1"/>
  <c r="C62" i="66" s="1"/>
  <c r="A28" i="66" a="1"/>
  <c r="A43" i="66" s="1"/>
  <c r="A9" i="66" a="1"/>
  <c r="A9" i="66" s="1"/>
  <c r="A24" i="100" a="1"/>
  <c r="C38" i="100" s="1"/>
  <c r="A6" i="100" a="1"/>
  <c r="B6" i="100" s="1"/>
  <c r="B19" i="66" l="1"/>
  <c r="C49" i="66"/>
  <c r="A55" i="66"/>
  <c r="B15" i="66"/>
  <c r="A70" i="66"/>
  <c r="C56" i="66"/>
  <c r="C24" i="66"/>
  <c r="A14" i="66"/>
  <c r="A77" i="66"/>
  <c r="C20" i="66"/>
  <c r="A10" i="66"/>
  <c r="C47" i="66"/>
  <c r="A62" i="66"/>
  <c r="B71" i="66"/>
  <c r="B78" i="66"/>
  <c r="B23" i="66"/>
  <c r="A18" i="66"/>
  <c r="C12" i="66"/>
  <c r="B51" i="66"/>
  <c r="B58" i="66"/>
  <c r="B66" i="66"/>
  <c r="C73" i="66"/>
  <c r="C80" i="66"/>
  <c r="A22" i="66"/>
  <c r="C16" i="66"/>
  <c r="B11" i="66"/>
  <c r="A53" i="66"/>
  <c r="B60" i="66"/>
  <c r="C67" i="66"/>
  <c r="A75" i="66"/>
  <c r="C32" i="66"/>
  <c r="A38" i="66"/>
  <c r="B43" i="66"/>
  <c r="C28" i="66"/>
  <c r="A34" i="66"/>
  <c r="B39" i="66"/>
  <c r="A30" i="66"/>
  <c r="B35" i="66"/>
  <c r="C40" i="66"/>
  <c r="A47" i="66"/>
  <c r="C48" i="66"/>
  <c r="B50" i="66"/>
  <c r="B52" i="66"/>
  <c r="A54" i="66"/>
  <c r="C55" i="66"/>
  <c r="C57" i="66"/>
  <c r="B59" i="66"/>
  <c r="A61" i="66"/>
  <c r="B68" i="66"/>
  <c r="C71" i="66"/>
  <c r="B75" i="66"/>
  <c r="A79" i="66"/>
  <c r="B48" i="66"/>
  <c r="A50" i="66"/>
  <c r="C51" i="66"/>
  <c r="C53" i="66"/>
  <c r="B55" i="66"/>
  <c r="A57" i="66"/>
  <c r="A59" i="66"/>
  <c r="C60" i="66"/>
  <c r="B62" i="66"/>
  <c r="B31" i="66"/>
  <c r="C36" i="66"/>
  <c r="A42" i="66"/>
  <c r="B47" i="66"/>
  <c r="A49" i="66"/>
  <c r="A51" i="66"/>
  <c r="C52" i="66"/>
  <c r="B54" i="66"/>
  <c r="B56" i="66"/>
  <c r="A58" i="66"/>
  <c r="C59" i="66"/>
  <c r="C61" i="66"/>
  <c r="A66" i="66"/>
  <c r="C69" i="66"/>
  <c r="A73" i="66"/>
  <c r="C76" i="66"/>
  <c r="B80" i="66"/>
  <c r="B86" i="66"/>
  <c r="A99" i="66"/>
  <c r="A122" i="66" s="1"/>
  <c r="B24" i="66"/>
  <c r="A23" i="66"/>
  <c r="C21" i="66"/>
  <c r="B20" i="66"/>
  <c r="A19" i="66"/>
  <c r="C17" i="66"/>
  <c r="B16" i="66"/>
  <c r="A15" i="66"/>
  <c r="C13" i="66"/>
  <c r="B12" i="66"/>
  <c r="A11" i="66"/>
  <c r="C9" i="66"/>
  <c r="A29" i="66"/>
  <c r="B30" i="66"/>
  <c r="C31" i="66"/>
  <c r="A33" i="66"/>
  <c r="B34" i="66"/>
  <c r="C35" i="66"/>
  <c r="A37" i="66"/>
  <c r="B38" i="66"/>
  <c r="C39" i="66"/>
  <c r="A41" i="66"/>
  <c r="B42" i="66"/>
  <c r="C43" i="66"/>
  <c r="A85" i="66"/>
  <c r="A87" i="66"/>
  <c r="C88" i="66"/>
  <c r="B90" i="66"/>
  <c r="B92" i="66"/>
  <c r="A94" i="66"/>
  <c r="C95" i="66"/>
  <c r="C97" i="66"/>
  <c r="C114" i="66" s="1"/>
  <c r="A100" i="66"/>
  <c r="A123" i="66" s="1"/>
  <c r="C98" i="66"/>
  <c r="B97" i="66"/>
  <c r="B114" i="66" s="1"/>
  <c r="A96" i="66"/>
  <c r="C94" i="66"/>
  <c r="B93" i="66"/>
  <c r="A92" i="66"/>
  <c r="C90" i="66"/>
  <c r="B89" i="66"/>
  <c r="A88" i="66"/>
  <c r="C86" i="66"/>
  <c r="B85" i="66"/>
  <c r="B88" i="66"/>
  <c r="A90" i="66"/>
  <c r="C91" i="66"/>
  <c r="C93" i="66"/>
  <c r="B95" i="66"/>
  <c r="A97" i="66"/>
  <c r="A114" i="66" s="1"/>
  <c r="C100" i="66"/>
  <c r="C123" i="66" s="1"/>
  <c r="A24" i="66"/>
  <c r="C22" i="66"/>
  <c r="B21" i="66"/>
  <c r="A20" i="66"/>
  <c r="C18" i="66"/>
  <c r="B17" i="66"/>
  <c r="A16" i="66"/>
  <c r="C14" i="66"/>
  <c r="B13" i="66"/>
  <c r="A12" i="66"/>
  <c r="C10" i="66"/>
  <c r="B9" i="66"/>
  <c r="A28" i="66"/>
  <c r="B29" i="66"/>
  <c r="C30" i="66"/>
  <c r="A32" i="66"/>
  <c r="B33" i="66"/>
  <c r="C34" i="66"/>
  <c r="A36" i="66"/>
  <c r="B37" i="66"/>
  <c r="C38" i="66"/>
  <c r="A40" i="66"/>
  <c r="B41" i="66"/>
  <c r="C42" i="66"/>
  <c r="A48" i="66"/>
  <c r="B49" i="66"/>
  <c r="C50" i="66"/>
  <c r="A52" i="66"/>
  <c r="B53" i="66"/>
  <c r="C54" i="66"/>
  <c r="A56" i="66"/>
  <c r="B57" i="66"/>
  <c r="C58" i="66"/>
  <c r="A60" i="66"/>
  <c r="B61" i="66"/>
  <c r="A67" i="66"/>
  <c r="C68" i="66"/>
  <c r="B70" i="66"/>
  <c r="B72" i="66"/>
  <c r="A74" i="66"/>
  <c r="C75" i="66"/>
  <c r="C77" i="66"/>
  <c r="B79" i="66"/>
  <c r="C85" i="66"/>
  <c r="B87" i="66"/>
  <c r="A89" i="66"/>
  <c r="A91" i="66"/>
  <c r="C92" i="66"/>
  <c r="B94" i="66"/>
  <c r="B96" i="66"/>
  <c r="A98" i="66"/>
  <c r="C99" i="66"/>
  <c r="C122" i="66" s="1"/>
  <c r="C23" i="66"/>
  <c r="B22" i="66"/>
  <c r="A21" i="66"/>
  <c r="C19" i="66"/>
  <c r="B18" i="66"/>
  <c r="A17" i="66"/>
  <c r="C15" i="66"/>
  <c r="B14" i="66"/>
  <c r="A13" i="66"/>
  <c r="C11" i="66"/>
  <c r="B10" i="66"/>
  <c r="B28" i="66"/>
  <c r="C29" i="66"/>
  <c r="A31" i="66"/>
  <c r="B32" i="66"/>
  <c r="C33" i="66"/>
  <c r="A35" i="66"/>
  <c r="B36" i="66"/>
  <c r="C37" i="66"/>
  <c r="A39" i="66"/>
  <c r="B40" i="66"/>
  <c r="C41" i="66"/>
  <c r="B81" i="66"/>
  <c r="A80" i="66"/>
  <c r="C78" i="66"/>
  <c r="B77" i="66"/>
  <c r="A76" i="66"/>
  <c r="C74" i="66"/>
  <c r="B73" i="66"/>
  <c r="A72" i="66"/>
  <c r="C70" i="66"/>
  <c r="B69" i="66"/>
  <c r="A68" i="66"/>
  <c r="C66" i="66"/>
  <c r="B67" i="66"/>
  <c r="A69" i="66"/>
  <c r="A71" i="66"/>
  <c r="C72" i="66"/>
  <c r="B74" i="66"/>
  <c r="B76" i="66"/>
  <c r="A78" i="66"/>
  <c r="C79" i="66"/>
  <c r="C81" i="66"/>
  <c r="A86" i="66"/>
  <c r="C87" i="66"/>
  <c r="C89" i="66"/>
  <c r="B91" i="66"/>
  <c r="A93" i="66"/>
  <c r="A95" i="66"/>
  <c r="C96" i="66"/>
  <c r="B98" i="66"/>
  <c r="B100" i="66"/>
  <c r="B123" i="66" s="1"/>
  <c r="C24" i="100"/>
  <c r="A26" i="100"/>
  <c r="B27" i="100"/>
  <c r="C28" i="100"/>
  <c r="A30" i="100"/>
  <c r="B31" i="100"/>
  <c r="C32" i="100"/>
  <c r="A34" i="100"/>
  <c r="B35" i="100"/>
  <c r="C36" i="100"/>
  <c r="A38" i="100"/>
  <c r="B39" i="100"/>
  <c r="B21" i="100"/>
  <c r="A20" i="100"/>
  <c r="C18" i="100"/>
  <c r="B17" i="100"/>
  <c r="A16" i="100"/>
  <c r="C14" i="100"/>
  <c r="B13" i="100"/>
  <c r="A12" i="100"/>
  <c r="C10" i="100"/>
  <c r="B9" i="100"/>
  <c r="A8" i="100"/>
  <c r="C6" i="100"/>
  <c r="C20" i="100"/>
  <c r="B19" i="100"/>
  <c r="A18" i="100"/>
  <c r="C16" i="100"/>
  <c r="B15" i="100"/>
  <c r="A14" i="100"/>
  <c r="C12" i="100"/>
  <c r="B11" i="100"/>
  <c r="A10" i="100"/>
  <c r="C8" i="100"/>
  <c r="B7" i="100"/>
  <c r="A6" i="100"/>
  <c r="B24" i="100"/>
  <c r="C25" i="100"/>
  <c r="A27" i="100"/>
  <c r="B28" i="100"/>
  <c r="C29" i="100"/>
  <c r="A31" i="100"/>
  <c r="B32" i="100"/>
  <c r="C33" i="100"/>
  <c r="A35" i="100"/>
  <c r="B36" i="100"/>
  <c r="C37" i="100"/>
  <c r="A39" i="100"/>
  <c r="C21" i="100"/>
  <c r="B20" i="100"/>
  <c r="A19" i="100"/>
  <c r="C17" i="100"/>
  <c r="B16" i="100"/>
  <c r="A15" i="100"/>
  <c r="C13" i="100"/>
  <c r="B12" i="100"/>
  <c r="A11" i="100"/>
  <c r="C9" i="100"/>
  <c r="B8" i="100"/>
  <c r="A7" i="100"/>
  <c r="A25" i="100"/>
  <c r="B26" i="100"/>
  <c r="C27" i="100"/>
  <c r="A29" i="100"/>
  <c r="B30" i="100"/>
  <c r="C31" i="100"/>
  <c r="A33" i="100"/>
  <c r="B34" i="100"/>
  <c r="C35" i="100"/>
  <c r="A37" i="100"/>
  <c r="B38" i="100"/>
  <c r="C39" i="100"/>
  <c r="A21" i="100"/>
  <c r="C19" i="100"/>
  <c r="B18" i="100"/>
  <c r="A17" i="100"/>
  <c r="C15" i="100"/>
  <c r="B14" i="100"/>
  <c r="A13" i="100"/>
  <c r="C11" i="100"/>
  <c r="B10" i="100"/>
  <c r="A9" i="100"/>
  <c r="C7" i="100"/>
  <c r="A24" i="100"/>
  <c r="B25" i="100"/>
  <c r="C26" i="100"/>
  <c r="A28" i="100"/>
  <c r="B29" i="100"/>
  <c r="C30" i="100"/>
  <c r="A32" i="100"/>
  <c r="B33" i="100"/>
  <c r="C34" i="100"/>
  <c r="A36" i="100"/>
  <c r="B37" i="100"/>
  <c r="A115" i="66" l="1"/>
  <c r="C115" i="66"/>
  <c r="B115" i="66"/>
  <c r="G144" i="66" s="1"/>
  <c r="G160" i="66" s="1"/>
  <c r="D67" i="66"/>
  <c r="D68" i="66"/>
  <c r="D81" i="66"/>
  <c r="D71" i="66"/>
  <c r="D99" i="66"/>
  <c r="D75" i="66"/>
  <c r="D86" i="66"/>
  <c r="D80" i="66"/>
  <c r="D91" i="66"/>
  <c r="D88" i="66"/>
  <c r="D89" i="66"/>
  <c r="D94" i="66"/>
  <c r="D66" i="66"/>
  <c r="D78" i="66"/>
  <c r="D74" i="66"/>
  <c r="D92" i="66"/>
  <c r="D73" i="66"/>
  <c r="D77" i="66"/>
  <c r="D93" i="66"/>
  <c r="D69" i="66"/>
  <c r="D98" i="66"/>
  <c r="D90" i="66"/>
  <c r="D76" i="66"/>
  <c r="D100" i="66"/>
  <c r="D87" i="66"/>
  <c r="D72" i="66"/>
  <c r="D85" i="66"/>
  <c r="D79" i="66"/>
  <c r="D70" i="66"/>
  <c r="E143" i="66" l="1"/>
  <c r="E159" i="66" s="1"/>
  <c r="G143" i="66"/>
  <c r="G159" i="66" s="1"/>
  <c r="F144" i="66"/>
  <c r="F160" i="66" s="1"/>
  <c r="D7" i="110" l="1"/>
  <c r="C16" i="99" l="1"/>
  <c r="C17" i="99" s="1"/>
  <c r="C22" i="99" s="1"/>
  <c r="D16" i="99"/>
  <c r="D21" i="110"/>
  <c r="C8" i="99"/>
  <c r="C9" i="99" s="1"/>
  <c r="E105" i="66" s="1"/>
  <c r="E144" i="66" s="1"/>
  <c r="E160" i="66" s="1"/>
  <c r="D34" i="110"/>
  <c r="D10" i="110"/>
  <c r="D12" i="110" s="1"/>
  <c r="D41" i="64" s="1"/>
  <c r="D36" i="110" l="1"/>
  <c r="E106" i="66"/>
  <c r="D42" i="64" l="1"/>
  <c r="D95" i="66" l="1"/>
  <c r="D114" i="66" s="1"/>
  <c r="D17" i="99"/>
  <c r="D22" i="99" s="1"/>
  <c r="C24" i="99" s="1"/>
  <c r="C28" i="99" s="1"/>
  <c r="C32" i="99" s="1"/>
  <c r="D97" i="66" l="1"/>
  <c r="D96" i="66"/>
  <c r="D115" i="66" s="1"/>
  <c r="F104" i="66" l="1"/>
  <c r="F143" i="66" s="1"/>
  <c r="F159" i="66" s="1"/>
  <c r="F106" i="66" l="1"/>
  <c r="C2" i="50" l="1"/>
  <c r="F88" i="66" l="1"/>
  <c r="F81" i="66"/>
  <c r="F67" i="66"/>
  <c r="E78" i="66"/>
  <c r="E77" i="66"/>
  <c r="E95" i="66"/>
  <c r="E100" i="66"/>
  <c r="E90" i="66"/>
  <c r="E99" i="66"/>
  <c r="E89" i="66"/>
  <c r="E88" i="66"/>
  <c r="E87" i="66"/>
  <c r="E86" i="66"/>
  <c r="G100" i="66"/>
  <c r="G80" i="66"/>
  <c r="G72" i="66"/>
  <c r="G98" i="66"/>
  <c r="G71" i="66"/>
  <c r="G97" i="66"/>
  <c r="G89" i="66"/>
  <c r="G96" i="66"/>
  <c r="G76" i="66"/>
  <c r="G87" i="66"/>
  <c r="G86" i="66"/>
  <c r="F99" i="66"/>
  <c r="F79" i="66"/>
  <c r="F78" i="66"/>
  <c r="F89" i="66"/>
  <c r="F77" i="66"/>
  <c r="F95" i="66"/>
  <c r="F68" i="66"/>
  <c r="E94" i="66" l="1"/>
  <c r="G92" i="66"/>
  <c r="E92" i="66"/>
  <c r="E74" i="66"/>
  <c r="F73" i="66"/>
  <c r="G93" i="66"/>
  <c r="F75" i="66"/>
  <c r="F74" i="66"/>
  <c r="G94" i="66"/>
  <c r="E72" i="66"/>
  <c r="F71" i="66"/>
  <c r="E79" i="66"/>
  <c r="E93" i="66"/>
  <c r="E96" i="66"/>
  <c r="E138" i="66" s="1"/>
  <c r="E154" i="66" s="1"/>
  <c r="G90" i="66"/>
  <c r="G132" i="66" s="1"/>
  <c r="E66" i="66"/>
  <c r="G79" i="66"/>
  <c r="G66" i="66"/>
  <c r="G68" i="66"/>
  <c r="G129" i="66" s="1"/>
  <c r="E91" i="66"/>
  <c r="E76" i="66"/>
  <c r="E137" i="66" s="1"/>
  <c r="E153" i="66" s="1"/>
  <c r="G99" i="66"/>
  <c r="E97" i="66"/>
  <c r="E98" i="66"/>
  <c r="G70" i="66"/>
  <c r="G131" i="66" s="1"/>
  <c r="G149" i="66" s="1"/>
  <c r="G75" i="66"/>
  <c r="F87" i="66"/>
  <c r="F129" i="66" s="1"/>
  <c r="E68" i="66"/>
  <c r="E129" i="66" s="1"/>
  <c r="F69" i="66"/>
  <c r="F130" i="66" s="1"/>
  <c r="F150" i="66" s="1"/>
  <c r="F97" i="66"/>
  <c r="E71" i="66"/>
  <c r="E132" i="66" s="1"/>
  <c r="F92" i="66"/>
  <c r="F70" i="66"/>
  <c r="F131" i="66" s="1"/>
  <c r="F149" i="66" s="1"/>
  <c r="G91" i="66"/>
  <c r="G133" i="66" s="1"/>
  <c r="G74" i="66"/>
  <c r="E81" i="66"/>
  <c r="G69" i="66"/>
  <c r="F91" i="66"/>
  <c r="E80" i="66"/>
  <c r="G67" i="66"/>
  <c r="G128" i="66" s="1"/>
  <c r="G77" i="66"/>
  <c r="G138" i="66" s="1"/>
  <c r="G154" i="66" s="1"/>
  <c r="G85" i="66"/>
  <c r="E73" i="66"/>
  <c r="F85" i="66"/>
  <c r="G95" i="66"/>
  <c r="G137" i="66" s="1"/>
  <c r="G153" i="66" s="1"/>
  <c r="E75" i="66"/>
  <c r="G73" i="66"/>
  <c r="G134" i="66" s="1"/>
  <c r="F98" i="66"/>
  <c r="F66" i="66"/>
  <c r="F93" i="66"/>
  <c r="G78" i="66"/>
  <c r="G88" i="66"/>
  <c r="F100" i="66"/>
  <c r="G81" i="66"/>
  <c r="F72" i="66"/>
  <c r="F80" i="66"/>
  <c r="E67" i="66"/>
  <c r="E128" i="66" s="1"/>
  <c r="F86" i="66"/>
  <c r="F128" i="66" s="1"/>
  <c r="F90" i="66"/>
  <c r="E69" i="66"/>
  <c r="E130" i="66" s="1"/>
  <c r="E150" i="66" s="1"/>
  <c r="F94" i="66"/>
  <c r="E70" i="66"/>
  <c r="E131" i="66" s="1"/>
  <c r="E149" i="66" s="1"/>
  <c r="F76" i="66"/>
  <c r="F137" i="66" s="1"/>
  <c r="F153" i="66" s="1"/>
  <c r="F96" i="66"/>
  <c r="F138" i="66" s="1"/>
  <c r="F154" i="66" s="1"/>
  <c r="E85" i="66"/>
  <c r="E136" i="66" l="1"/>
  <c r="E152" i="66" s="1"/>
  <c r="F127" i="66"/>
  <c r="G136" i="66"/>
  <c r="G152" i="66" s="1"/>
  <c r="E135" i="66"/>
  <c r="E151" i="66" s="1"/>
  <c r="E134" i="66"/>
  <c r="F135" i="66"/>
  <c r="F151" i="66" s="1"/>
  <c r="F132" i="66"/>
  <c r="G130" i="66"/>
  <c r="G150" i="66" s="1"/>
  <c r="F136" i="66"/>
  <c r="F152" i="66" s="1"/>
  <c r="F133" i="66"/>
  <c r="G127" i="66"/>
  <c r="E127" i="66"/>
  <c r="E133" i="66"/>
  <c r="G135" i="66"/>
  <c r="G151" i="66" s="1"/>
  <c r="F134" i="66"/>
  <c r="E101" i="66"/>
  <c r="G82" i="66"/>
  <c r="F82" i="66"/>
  <c r="E82" i="66"/>
  <c r="F101" i="66"/>
  <c r="G101" i="66"/>
  <c r="D111" i="66" l="1"/>
  <c r="D112" i="66" s="1"/>
  <c r="E115" i="66" l="1"/>
  <c r="E140" i="66" s="1"/>
  <c r="E156" i="66" s="1"/>
  <c r="E114" i="66"/>
  <c r="E139" i="66" s="1"/>
  <c r="E155" i="66" s="1"/>
  <c r="G114" i="66"/>
  <c r="G139" i="66" s="1"/>
  <c r="G155" i="66" s="1"/>
  <c r="F115" i="66"/>
  <c r="G115" i="66"/>
  <c r="G140" i="66" s="1"/>
  <c r="G156" i="66" s="1"/>
  <c r="F114" i="66"/>
  <c r="E116" i="66" l="1"/>
  <c r="G116" i="66"/>
  <c r="G122" i="66" s="1"/>
  <c r="F116" i="66"/>
  <c r="F122" i="66" s="1"/>
  <c r="F141" i="66" s="1"/>
  <c r="F157" i="66" s="1"/>
  <c r="E123" i="66" l="1"/>
  <c r="E142" i="66" s="1"/>
  <c r="E158" i="66" s="1"/>
  <c r="F123" i="66"/>
  <c r="G123" i="66"/>
  <c r="E122" i="66" l="1"/>
  <c r="E141" i="66" s="1"/>
  <c r="E157" i="66" s="1"/>
  <c r="E161" i="66" s="1"/>
  <c r="G141" i="66"/>
  <c r="G157" i="66" s="1"/>
  <c r="G142" i="66"/>
  <c r="G158" i="66" s="1"/>
  <c r="F124" i="66"/>
  <c r="F142" i="66"/>
  <c r="F158" i="66" s="1"/>
  <c r="F139" i="66"/>
  <c r="F155" i="66" s="1"/>
  <c r="F140" i="66"/>
  <c r="F156" i="66" s="1"/>
  <c r="G124" i="66"/>
  <c r="G161" i="66" l="1"/>
  <c r="G162" i="66" s="1"/>
  <c r="F161" i="66"/>
  <c r="E162" i="66"/>
  <c r="E124" i="66"/>
  <c r="E145" i="66"/>
  <c r="F162" i="66"/>
  <c r="F145" i="66"/>
  <c r="G145" i="66"/>
  <c r="E31" i="64" l="1" a="1"/>
  <c r="E32" i="64" s="1"/>
  <c r="E37" i="64" s="1"/>
  <c r="E33" i="64" l="1"/>
  <c r="E38" i="64" s="1"/>
  <c r="E31" i="64"/>
  <c r="E36" i="64" l="1"/>
</calcChain>
</file>

<file path=xl/sharedStrings.xml><?xml version="1.0" encoding="utf-8"?>
<sst xmlns="http://schemas.openxmlformats.org/spreadsheetml/2006/main" count="532" uniqueCount="300">
  <si>
    <t>Description</t>
  </si>
  <si>
    <t>Output</t>
  </si>
  <si>
    <t>Highlight</t>
  </si>
  <si>
    <t>A key result from this part of the model (in particular one that will be used elsewhere in the model)</t>
  </si>
  <si>
    <t>Style Guidelines</t>
  </si>
  <si>
    <t>Name</t>
  </si>
  <si>
    <t>Sheet Title</t>
  </si>
  <si>
    <t>A side calculation intended solely to cross check a result (and which therefore should not be referenced anywhere else in the model)</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</si>
  <si>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</si>
  <si>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Objective</t>
  </si>
  <si>
    <t xml:space="preserve">Title </t>
  </si>
  <si>
    <t>Information</t>
  </si>
  <si>
    <t>Contents</t>
  </si>
  <si>
    <t xml:space="preserve"> </t>
  </si>
  <si>
    <t>A cell that is highlighted for uncertainty</t>
  </si>
  <si>
    <t>Named range</t>
  </si>
  <si>
    <t>Styles</t>
  </si>
  <si>
    <t>Un-format</t>
  </si>
  <si>
    <t>Going back to default Excel formatting</t>
  </si>
  <si>
    <t>Ethernet main links</t>
  </si>
  <si>
    <t>Ofcom Licence Fee   Openreach</t>
  </si>
  <si>
    <t>Openreach non copper</t>
  </si>
  <si>
    <t>Openreach sales product management</t>
  </si>
  <si>
    <t>Openreach Systems   Development  Ethernet Specific</t>
  </si>
  <si>
    <t>OR Service Centre   Assurance Ethernet</t>
  </si>
  <si>
    <t>OR Service Centre   Provision Ethernet</t>
  </si>
  <si>
    <t>Routeing   records</t>
  </si>
  <si>
    <t>Ethernet Backhaul Direct Active</t>
  </si>
  <si>
    <t>Ethernet Backhaul Direct extended reach</t>
  </si>
  <si>
    <t>Ethernet Backhaul Direct Passive</t>
  </si>
  <si>
    <t>Ethernet Backhaul Direct Resilience Active</t>
  </si>
  <si>
    <t>Ethernet Backhaul Direct Resilience Passive</t>
  </si>
  <si>
    <t>Main Link</t>
  </si>
  <si>
    <t>Backhaul Extension Services Fibre</t>
  </si>
  <si>
    <t>Ethernet Access Direct Fibre</t>
  </si>
  <si>
    <t>Ethernet Electronics</t>
  </si>
  <si>
    <t>CL578</t>
  </si>
  <si>
    <t>CO447</t>
  </si>
  <si>
    <t>CO485</t>
  </si>
  <si>
    <t>CO772</t>
  </si>
  <si>
    <t>CO801</t>
  </si>
  <si>
    <t>CP502</t>
  </si>
  <si>
    <t>CW609</t>
  </si>
  <si>
    <t>CW901</t>
  </si>
  <si>
    <t>CE104</t>
  </si>
  <si>
    <t>Ethernet Excess Construction</t>
  </si>
  <si>
    <t>CL160</t>
  </si>
  <si>
    <t>CL573</t>
  </si>
  <si>
    <t>CN617</t>
  </si>
  <si>
    <t>CN619</t>
  </si>
  <si>
    <t>CN620</t>
  </si>
  <si>
    <t>CN623</t>
  </si>
  <si>
    <t>CN624</t>
  </si>
  <si>
    <t>CO254</t>
  </si>
  <si>
    <t>OR Project Services</t>
  </si>
  <si>
    <t>CO450</t>
  </si>
  <si>
    <t>Wholesale Extension Services Fibre</t>
  </si>
  <si>
    <t>CO484</t>
  </si>
  <si>
    <t>CW617</t>
  </si>
  <si>
    <t>Other Ethernet Rentals   CCTV</t>
  </si>
  <si>
    <t>CW619</t>
  </si>
  <si>
    <t>Other Ethernet new provides   CCTV</t>
  </si>
  <si>
    <t>WACC</t>
  </si>
  <si>
    <t>Control panel</t>
  </si>
  <si>
    <t>Outputs</t>
  </si>
  <si>
    <t>main_link_dist</t>
  </si>
  <si>
    <t>Connection</t>
  </si>
  <si>
    <t>Rental</t>
  </si>
  <si>
    <t>Weighted Average Cost of Capital (WACC) (%)</t>
  </si>
  <si>
    <t>EAD Rental</t>
  </si>
  <si>
    <t>EAD Connection</t>
  </si>
  <si>
    <t>Adjusted</t>
  </si>
  <si>
    <t>Patch panel</t>
  </si>
  <si>
    <t>Birth certificate</t>
  </si>
  <si>
    <t>Component code</t>
  </si>
  <si>
    <t>Component name</t>
  </si>
  <si>
    <t>Total</t>
  </si>
  <si>
    <t>Rest of UK</t>
  </si>
  <si>
    <t>London Periphery</t>
  </si>
  <si>
    <t>Central London Area</t>
  </si>
  <si>
    <t>10Mbit/s</t>
  </si>
  <si>
    <t>100Mbit/s</t>
  </si>
  <si>
    <t>1Gbit/s</t>
  </si>
  <si>
    <t>Costs</t>
  </si>
  <si>
    <t>Shared</t>
  </si>
  <si>
    <t>Passive</t>
  </si>
  <si>
    <t>Active</t>
  </si>
  <si>
    <t>Inter-exchange dark fibre</t>
  </si>
  <si>
    <t>Cost per circuit per year</t>
  </si>
  <si>
    <t>years</t>
  </si>
  <si>
    <t>Cost per circuit</t>
  </si>
  <si>
    <t>Time to conduct ODTR test</t>
  </si>
  <si>
    <t>hours</t>
  </si>
  <si>
    <t>£</t>
  </si>
  <si>
    <t>£/hour</t>
  </si>
  <si>
    <t>Cost per panel</t>
  </si>
  <si>
    <t>#</t>
  </si>
  <si>
    <t>Installation time per panel</t>
  </si>
  <si>
    <t>Equipment cost per panel</t>
  </si>
  <si>
    <t>Total ports</t>
  </si>
  <si>
    <t>Cost per circuit end</t>
  </si>
  <si>
    <t>Asset life</t>
  </si>
  <si>
    <t>£/year</t>
  </si>
  <si>
    <t>Include</t>
  </si>
  <si>
    <t>Component</t>
  </si>
  <si>
    <t>EAD unit FAC by component (£)</t>
  </si>
  <si>
    <t>EAD unit FAC (excluding cumulo) by component (£)</t>
  </si>
  <si>
    <t>EAD cumulo unit FAC by component (£)</t>
  </si>
  <si>
    <t>Classification</t>
  </si>
  <si>
    <t>Code</t>
  </si>
  <si>
    <t>EAD service volumes</t>
  </si>
  <si>
    <t>A end (exchange)</t>
  </si>
  <si>
    <t>B end (exchange)</t>
  </si>
  <si>
    <t>Element B.i - other costs required for, but not specific to, a dark fibre circuit (£)</t>
  </si>
  <si>
    <t>Element A - passive costs required for a dark fibre circuit (£)</t>
  </si>
  <si>
    <t>Dark fibre unit FAC (£)</t>
  </si>
  <si>
    <t>LRIC to FAC labour rate uplift</t>
  </si>
  <si>
    <t>labour_uplift</t>
  </si>
  <si>
    <t>Resource cost (FAC)</t>
  </si>
  <si>
    <t>Ancillary services</t>
  </si>
  <si>
    <t>Cessation charge</t>
  </si>
  <si>
    <t>Time for desk-based engineer to plan activity and raise on system</t>
  </si>
  <si>
    <t>Time for field engineer to cease circuit</t>
  </si>
  <si>
    <t>Right when tested (RWT) charge</t>
  </si>
  <si>
    <t>Staff member in BT's Access Operations Centre (AOC)</t>
  </si>
  <si>
    <t>Validate fault, review diagnostic data, create task</t>
  </si>
  <si>
    <t>Arrange site access, locate PTO, assign task</t>
  </si>
  <si>
    <t>Precision test officer (PTO)</t>
  </si>
  <si>
    <t>Travel to site</t>
  </si>
  <si>
    <t>Conduct Optical Time Domain Reflectometer test at 1625</t>
  </si>
  <si>
    <t>Attach light source</t>
  </si>
  <si>
    <t>Conduct ODTR test at 1310 and 1550</t>
  </si>
  <si>
    <t>Travel back to initial site</t>
  </si>
  <si>
    <t>Remove light source</t>
  </si>
  <si>
    <t>Communicate back to AOC</t>
  </si>
  <si>
    <t>Travel to other end of circuit</t>
  </si>
  <si>
    <t>Calculations</t>
  </si>
  <si>
    <t>Ethernet Main Link Rental</t>
  </si>
  <si>
    <t>Element C - costs specific to dark fibre services</t>
  </si>
  <si>
    <t>This sheet estimates unit FACs for items/activities that are specific to dark fibre services (i.e. those that make up 'element C' of the cost stack)</t>
  </si>
  <si>
    <t>Elements A and B - passive costs (A) and other costs not specific to dark fibre services (B)</t>
  </si>
  <si>
    <t>Confidential</t>
  </si>
  <si>
    <t>Section</t>
  </si>
  <si>
    <t>Worksheet</t>
  </si>
  <si>
    <t>Confidentiality</t>
  </si>
  <si>
    <t>Elements A and B</t>
  </si>
  <si>
    <t>Element C</t>
  </si>
  <si>
    <t>CLA</t>
  </si>
  <si>
    <t>LP</t>
  </si>
  <si>
    <t>RoUK</t>
  </si>
  <si>
    <t>Above 1Gbit/s</t>
  </si>
  <si>
    <t>comp_EAD</t>
  </si>
  <si>
    <t>comp_CI</t>
  </si>
  <si>
    <t>n/a - not used to provide EAD services (connection, rental or main link)</t>
  </si>
  <si>
    <t>This sheet estimates unit FACs for ancillary services specific to dark fibre</t>
  </si>
  <si>
    <t>Use unadjusted or adjusted base year data</t>
  </si>
  <si>
    <t>base_year</t>
  </si>
  <si>
    <t>Components</t>
  </si>
  <si>
    <t>This sheet contains inputs for the proportion of EAD component costs to include in elements A and B of the cost-stack for dark fibre services</t>
  </si>
  <si>
    <t>Element A: passive costs required for dark fibre</t>
  </si>
  <si>
    <t>Element C - costs specific to a dark fibre circuit (£)</t>
  </si>
  <si>
    <t>Labour rates used to estimate costs of element C and ancillary services</t>
  </si>
  <si>
    <t>CE106</t>
  </si>
  <si>
    <t>Ethernet Excess Construction Capex</t>
  </si>
  <si>
    <t>CL602</t>
  </si>
  <si>
    <t>SLG Ethernet Assurance</t>
  </si>
  <si>
    <t>CL601</t>
  </si>
  <si>
    <t>SLG Ethernet Provision</t>
  </si>
  <si>
    <t>CO445</t>
  </si>
  <si>
    <t>Ethernet Monitoring Platform</t>
  </si>
  <si>
    <t>CO487</t>
  </si>
  <si>
    <t>EAD Electronics Capital</t>
  </si>
  <si>
    <t>CO457</t>
  </si>
  <si>
    <t>Optical Ethernet Electronics Capital</t>
  </si>
  <si>
    <t>Only the first 16 components are used to provide EAD services</t>
  </si>
  <si>
    <t>circuits</t>
  </si>
  <si>
    <t>metres</t>
  </si>
  <si>
    <t>List of 2017/18 RFS components used to provide contemporary interface (CI) services</t>
  </si>
  <si>
    <t>Select which EAD services are used as reference for elements A and B of cost stack for dark fibre services</t>
  </si>
  <si>
    <t>Main services - dual fibre variant</t>
  </si>
  <si>
    <t>Main services - single fibre variant</t>
  </si>
  <si>
    <t>Right When Tested (RWT) charge</t>
  </si>
  <si>
    <t>Output - estimated unit FAC for inter-exchange dark fibre services (£)</t>
  </si>
  <si>
    <t>This sheet estimates unit FACs for the main inter-exchange dark fibre services (connection, rental and main link)</t>
  </si>
  <si>
    <t>Connection (per connection)</t>
  </si>
  <si>
    <t>Rental (per year)</t>
  </si>
  <si>
    <t>Main Link (per metre)</t>
  </si>
  <si>
    <t>Terms and conditions</t>
  </si>
  <si>
    <t xml:space="preserve">The terms and conditions on which OFCOM is making the model available are set out below.  </t>
  </si>
  <si>
    <t xml:space="preserve">All right, title and interest in the provided model (the ‘Model’) constructed in Excel to understand the cost of providing inter-exchange dark fibre services in the UK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</si>
  <si>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</si>
  <si>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</si>
  <si>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</si>
  <si>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List of components used to provide contemporary interface (CI) services in BT's 2017/18 Regulatory Financial Statements</t>
  </si>
  <si>
    <t>Estimates unit FACs for ancillary dark fibre services</t>
  </si>
  <si>
    <t>Control panel and outputs (a summary of estimated unit FACs for main and ancillary inter-exchange dark fibre services)</t>
  </si>
  <si>
    <t>Source: Appendix 3.1, Page 106 of BT's 2017/18 RFS, https://www.btplc.com/Thegroup/Policyandregulation/Governance/Financialstatements/2018/RegulatoryFinancialStatements2018.pdf</t>
  </si>
  <si>
    <t>Source: Appendix 3.5, Page 107 of BT's 2017/18 RFS, https://www.btplc.com/Thegroup/Policyandregulation/Governance/Financialstatements/2018/RegulatoryFinancialStatements2018.pdf</t>
  </si>
  <si>
    <t>Input data</t>
  </si>
  <si>
    <t>Input data (e.g. RFS data, inflation, etc)</t>
  </si>
  <si>
    <t>Input assumption or parameter</t>
  </si>
  <si>
    <t>Input assumptions or parameters (e.g. for a scenario or control sheet)</t>
  </si>
  <si>
    <t>Feed internal</t>
  </si>
  <si>
    <t>Feed cell from within this workbook</t>
  </si>
  <si>
    <t>Feed external</t>
  </si>
  <si>
    <t>Feed cell from a different workbook</t>
  </si>
  <si>
    <t>Confidential data, to be removed or randomized before publication</t>
  </si>
  <si>
    <t>Randomized</t>
  </si>
  <si>
    <t>Randomized data</t>
  </si>
  <si>
    <t>Calculation</t>
  </si>
  <si>
    <t>Intermediate calculation (not final output)</t>
  </si>
  <si>
    <t>Model logic</t>
  </si>
  <si>
    <t>Cells required for model logic (e.g. year counters)</t>
  </si>
  <si>
    <t>Intentionally blank</t>
  </si>
  <si>
    <t>Cells left intentionally blank</t>
  </si>
  <si>
    <t>QA highlight</t>
  </si>
  <si>
    <t>A cell that is highlighted for quality assurance</t>
  </si>
  <si>
    <t>Check pass</t>
  </si>
  <si>
    <t>Check fail</t>
  </si>
  <si>
    <t>Note or source</t>
  </si>
  <si>
    <t>Text</t>
  </si>
  <si>
    <t>Note/source</t>
  </si>
  <si>
    <t>Cells which are part of a named range</t>
  </si>
  <si>
    <t>named_range_1</t>
  </si>
  <si>
    <t>Ofcom assumption</t>
  </si>
  <si>
    <t>Source: page 241 of BT's 2018 Accounting Methodology Document (https://www.btplc.com/Thegroup/Policyandregulation/Governance/Financialstatements/2018/AMD2017-18.pdf)</t>
  </si>
  <si>
    <t>£ per connection</t>
  </si>
  <si>
    <t>£ per year</t>
  </si>
  <si>
    <t>£ per metre per year</t>
  </si>
  <si>
    <t>£ per circuit ceased</t>
  </si>
  <si>
    <t>£ per applicable RWT fault</t>
  </si>
  <si>
    <t>geo_included</t>
  </si>
  <si>
    <t>bw_included</t>
  </si>
  <si>
    <t>bw</t>
  </si>
  <si>
    <t>geo</t>
  </si>
  <si>
    <t>Ofcom assumption (based on Openreach's response dated 13 March 2019 to question 14 of the 12th LLCC s.135 notice on proportion of systems expenditure between 2015/16 and 2017/18 specific to active and/or access services)</t>
  </si>
  <si>
    <t>Geography (1=include, 0=exclude) - must include at least one geography for non-zero output</t>
  </si>
  <si>
    <t>Bandwidth (1=include, 0=exclude) - must include at least one bandwidth for non-zero output</t>
  </si>
  <si>
    <t>Average port utilisation</t>
  </si>
  <si>
    <t>%</t>
  </si>
  <si>
    <t>Port utilisation rate</t>
  </si>
  <si>
    <t>Including main link costs based on average circuit distance of 7.1km</t>
  </si>
  <si>
    <r>
      <t xml:space="preserve">Element B.iii - other costs required for, but not specific to, inter-exchange dark fibre </t>
    </r>
    <r>
      <rPr>
        <sz val="9"/>
        <rFont val="Calibri"/>
        <family val="2"/>
        <scheme val="minor"/>
      </rPr>
      <t>(for components allocated using revenue in BT's RFS, so proportion of EAD component unit FAC to include is calculated as ratio of elements [A + B.i + B.ii+ C] to total EAD 1Gbit/s unit FAC (excluding costs of components in B.iii))</t>
    </r>
  </si>
  <si>
    <t>Cost of dark fibre rental as % of EAD rental</t>
  </si>
  <si>
    <t>Cost of dark fibre service as % of EAD service (excluding components in B.iii)</t>
  </si>
  <si>
    <r>
      <t xml:space="preserve">Element B.ii - other costs required for, but not specific to, a dark fibre circuit </t>
    </r>
    <r>
      <rPr>
        <sz val="9"/>
        <rFont val="Calibri"/>
        <family val="2"/>
      </rPr>
      <t>(for components where proportion of EAD unit FAC to include is calculated based on cost of dark fibre rental relative to EAD (excluding costs of components in B.ii and B.iii)</t>
    </r>
  </si>
  <si>
    <t>Initial testing</t>
  </si>
  <si>
    <t>Main services</t>
  </si>
  <si>
    <t>Estimates unit FACs for main dark fibre services</t>
  </si>
  <si>
    <t>Full list of CI components</t>
  </si>
  <si>
    <t>Estimated on 'Main services' sheet for each dark fibre service based on relative cost compared to corresponding EAD service</t>
  </si>
  <si>
    <t>Cost of EAD rental (excluding components in B.ii or B.iii) (£)</t>
  </si>
  <si>
    <t>Cost of dark fibre rental (excluding components in B.ii or B.iii) (£)</t>
  </si>
  <si>
    <t>Ofcom assumption (pre-tax nominal WACC)</t>
  </si>
  <si>
    <t>Element B: other costs not specific to dark fibre</t>
  </si>
  <si>
    <t>Accommodation cost per circuit per year</t>
  </si>
  <si>
    <t>Sub-total</t>
  </si>
  <si>
    <t>Cost per circuit per year (excluding accommodation)</t>
  </si>
  <si>
    <t>2019 BCMR Statement, Annex 20, Table A20.5 - Breakdown of starting charges for inter-exchange dark fibre services</t>
  </si>
  <si>
    <t>Final rounded starting charges</t>
  </si>
  <si>
    <t>C: costs specific to dark fibre</t>
  </si>
  <si>
    <t>A: Passive infrastructure costs</t>
  </si>
  <si>
    <t>B: Other costs not specific to dark fibre</t>
  </si>
  <si>
    <t>Note: connection and rental rounded to nearest pound, and main link to nearest tenth of a penny</t>
  </si>
  <si>
    <t>Main Link average distance (m)</t>
  </si>
  <si>
    <t>Other inputs</t>
  </si>
  <si>
    <t>Labour rates</t>
  </si>
  <si>
    <t>Ofcom assumption (based on Openreach's response dated 13 March 2019 to question 10a of the 12th LLCC s.135 notice)</t>
  </si>
  <si>
    <t>Source: columns Z to AA of sheet 'Lists' of 2019 LLCC Up to 1Gbit/s CPI-X model</t>
  </si>
  <si>
    <t>Classification (Ofcom assumption)</t>
  </si>
  <si>
    <t>LRIC labour rate for a less qualified engineer</t>
  </si>
  <si>
    <t>LRIC labour rate for a more qualified engineer</t>
  </si>
  <si>
    <t>FAC labour rate for a more qualified engineer</t>
  </si>
  <si>
    <t>FAC labour rate for a less qualified engineer</t>
  </si>
  <si>
    <t>Less qualified engineer</t>
  </si>
  <si>
    <t>Ofcom assumption - expect number of provisioning calls per circuit to customer contact centres (and activities performed by staff in those centres) to be same for EAD and inter-exchange dark fibre services</t>
  </si>
  <si>
    <t>Estimated on 'Main services' sheet based on relative rental charge between dark fibre and EAD circuit</t>
  </si>
  <si>
    <t>Inter-exchange dark fibre circuit has no local ends</t>
  </si>
  <si>
    <t>Ofcom assumption - infrastructure already in place; small number of instances where new fibre will be required</t>
  </si>
  <si>
    <t xml:space="preserve">Ofcom decision to use costs for EAD 1Gbit/s services in the rest of UK as reference for elements A and B </t>
  </si>
  <si>
    <t>If using adjusted base year data there are no costs or volumes in the LP. Selecting LP only will result in outputs of zero.</t>
  </si>
  <si>
    <t>Ofcom decision to use costs for EAD 1Gbit/s services in the rest of UK as reference for elements A and B</t>
  </si>
  <si>
    <t>Ofcom decision to use adjusted base year costs</t>
  </si>
  <si>
    <t>Ofcom assumption - twice the costs of a single fibre circuit</t>
  </si>
  <si>
    <t>Estimated based on relative SLG failures and relative rental charges for dark fibre circuit compared to EAD circuit</t>
  </si>
  <si>
    <t>More qualified engineer</t>
  </si>
  <si>
    <t>To estimate unit Fully Allocated Costs (FAC) for inter-exchange dark fibre services for Ofcom's 2019 Business Connectivity Market Review</t>
  </si>
  <si>
    <t>Inputs for estimating passive dark fibre costs (element A) and costs not specific to dark fibre services (element B)</t>
  </si>
  <si>
    <t>Inputs for estimating costs specific to dark fibre services (element C)</t>
  </si>
  <si>
    <t>Labour rate inputs used to estimate costs for main and ancillary inter-exchange dark fibre services</t>
  </si>
  <si>
    <t>The inter-exchange dark fibre pricing model provided has been developed to help understand the cost of providing inter-exchange dark fibre services for Ofcom's 2019 Business Connectivity Market Review.</t>
  </si>
  <si>
    <t>Inter-exchange dark fibre pricing model</t>
  </si>
  <si>
    <t>Note: values hardcoded for publication as dependent on confidential data from above</t>
  </si>
  <si>
    <t>Values hardcoded for publication as calculated using confidential data in cells E9 to G25.</t>
  </si>
  <si>
    <t>Including main link costs based on average circuit distance of 7.1km (value hardcoded for publication as derived using confidential data in cells E9 to G25)</t>
  </si>
  <si>
    <t>Removed</t>
  </si>
  <si>
    <t>Non-confidential Ofcom model</t>
  </si>
  <si>
    <t>Ofcom assumption based on Ofcom analysis of 'active' vs. 'passive' faults for EAD circuits using Openreach's responses dated 14 September 2018 to question 22 of the 10th LLCC s.135 notice and 12 December 2018 to question 27 of the 11th LLCC s.135 notice</t>
  </si>
  <si>
    <t>Ofcom assumption (based on Openreach's response dated 14 September 2018 to question 20b of the 10th LLCC s.135 notice on estimated split of time between active and Dark Fibre Access services if the latter were introduced)</t>
  </si>
  <si>
    <t>Ofcom assumption - twice the costs of a single fibre circuit with the exception of initial testing costs which are assumed to be the same for single and dual fibre circuits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</si>
</sst>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_);[Red]\-#,##0_);0_);@_)"/>
    <numFmt numFmtId="165" formatCode="#,##0.00_);[Red]\-#,##0.00_);0.00_);@_)"/>
    <numFmt numFmtId="166" formatCode="#,##0%;[Red]\-#,##0%;0%;@_)"/>
    <numFmt numFmtId="167" formatCode="&quot;£&quot;#,##0"/>
    <numFmt numFmtId="168" formatCode="_(* #,##0.00_);_(* \(#,##0.00\);_(* &quot;-&quot;??_);_(@_)"/>
    <numFmt numFmtId="169" formatCode="0.0%"/>
    <numFmt numFmtId="170" formatCode="0.0"/>
    <numFmt numFmtId="171" formatCode="&quot;£&quot;#,##0.00"/>
    <numFmt numFmtId="172" formatCode="#,##0.00;[Red]\-#,##0.00;\-"/>
    <numFmt numFmtId="173" formatCode="#,##0_);[Red]\(#,##0\);\-_)"/>
    <numFmt numFmtId="174" formatCode="General\ &quot;.&quot;"/>
    <numFmt numFmtId="175" formatCode="0.000"/>
    <numFmt numFmtId="176" formatCode="&quot;£&quot;#,##0.000"/>
    <numFmt numFmtId="177" formatCode="&quot;Rnd&quot;* &quot;[&quot;General&quot;]&quot;;&quot;Rnd&quot;* &quot;[&quot;\-General&quot;]&quot;"/>
    <numFmt numFmtId="178" formatCode="0.0000"/>
    <numFmt numFmtId="179" formatCode="#,##0.0000"/>
    <numFmt numFmtId="180" formatCode="0.000000000000000%"/>
    <numFmt numFmtId="181" formatCode="#,##0.000"/>
  </numFmts>
  <fonts count="55"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u/>
      <sz val="9"/>
      <name val="Arial"/>
      <family val="2"/>
    </font>
    <font>
      <i/>
      <sz val="9"/>
      <color indexed="16"/>
      <name val="Arial"/>
      <family val="2"/>
    </font>
    <font>
      <sz val="8"/>
      <color indexed="10"/>
      <name val="Arial"/>
      <family val="2"/>
    </font>
    <font>
      <i/>
      <sz val="9"/>
      <color rgb="FF969696"/>
      <name val="Arial"/>
      <family val="2"/>
    </font>
    <font>
      <u/>
      <sz val="9"/>
      <color theme="10"/>
      <name val="Arial"/>
      <family val="2"/>
    </font>
    <font>
      <b/>
      <sz val="11"/>
      <color rgb="FF000000"/>
      <name val="Calibri"/>
      <family val="2"/>
      <scheme val="minor"/>
    </font>
    <font>
      <sz val="11"/>
      <color rgb="FF000000"/>
      <name val="Calibri"/>
      <family val="2"/>
      <scheme val="minor"/>
    </font>
    <font>
      <sz val="10"/>
      <name val="Arial"/>
      <family val="2"/>
    </font>
    <font>
      <b/>
      <sz val="16"/>
      <name val="Calibri"/>
      <family val="2"/>
      <scheme val="minor"/>
    </font>
    <font>
      <u/>
      <sz val="11"/>
      <color theme="10"/>
      <name val="Calibri"/>
      <family val="2"/>
      <scheme val="minor"/>
    </font>
    <font>
      <sz val="9"/>
      <color indexed="8"/>
      <name val="Arial"/>
      <family val="2"/>
    </font>
    <font>
      <b/>
      <u/>
      <sz val="10"/>
      <color indexed="12"/>
      <name val="Arial"/>
      <family val="2"/>
    </font>
    <font>
      <b/>
      <sz val="12"/>
      <color indexed="8"/>
      <name val="Arial"/>
      <family val="2"/>
    </font>
    <font>
      <sz val="11"/>
      <color indexed="8"/>
      <name val="Calibri"/>
      <family val="2"/>
      <scheme val="minor"/>
    </font>
    <font>
      <sz val="11"/>
      <name val="Calibri"/>
      <family val="2"/>
      <scheme val="minor"/>
    </font>
    <font>
      <sz val="24"/>
      <color rgb="FFCC0044"/>
      <name val="Cambria"/>
      <family val="2"/>
      <scheme val="major"/>
    </font>
    <font>
      <sz val="10"/>
      <color indexed="10"/>
      <name val="Calibri"/>
      <family val="2"/>
      <scheme val="minor"/>
    </font>
    <font>
      <b/>
      <sz val="14"/>
      <color rgb="FF404040"/>
      <name val="Cambria"/>
      <family val="2"/>
      <scheme val="major"/>
    </font>
    <font>
      <sz val="11"/>
      <color rgb="FF0000FF"/>
      <name val="Calibri"/>
      <family val="2"/>
      <scheme val="minor"/>
    </font>
    <font>
      <sz val="11"/>
      <color theme="0" tint="-0.14996795556505021"/>
      <name val="Calibri"/>
      <family val="2"/>
      <scheme val="minor"/>
    </font>
    <font>
      <sz val="11"/>
      <color rgb="FF969696"/>
      <name val="Calibri"/>
      <family val="2"/>
      <scheme val="minor"/>
    </font>
    <font>
      <b/>
      <sz val="11"/>
      <color rgb="FFFFFFFF"/>
      <name val="Calibri"/>
      <family val="2"/>
      <scheme val="minor"/>
    </font>
    <font>
      <i/>
      <sz val="11"/>
      <color rgb="FFC00000"/>
      <name val="Calibri"/>
      <family val="2"/>
      <scheme val="minor"/>
    </font>
    <font>
      <b/>
      <sz val="16"/>
      <color rgb="FFCC0044"/>
      <name val="Cambria"/>
      <family val="2"/>
      <scheme val="major"/>
    </font>
    <font>
      <b/>
      <sz val="11"/>
      <color rgb="FF642566"/>
      <name val="Cambria"/>
      <family val="2"/>
      <scheme val="major"/>
    </font>
    <font>
      <b/>
      <sz val="11"/>
      <name val="Calibri"/>
      <family val="2"/>
      <scheme val="minor"/>
    </font>
    <font>
      <sz val="9"/>
      <name val="Calibri"/>
      <family val="2"/>
      <scheme val="minor"/>
    </font>
    <font>
      <b/>
      <sz val="9"/>
      <name val="Calibri"/>
      <family val="2"/>
      <scheme val="minor"/>
    </font>
    <font>
      <sz val="9"/>
      <color indexed="10"/>
      <name val="Calibri"/>
      <family val="2"/>
      <scheme val="minor"/>
    </font>
    <font>
      <i/>
      <sz val="9"/>
      <name val="Calibri"/>
      <family val="2"/>
      <scheme val="minor"/>
    </font>
    <font>
      <sz val="8"/>
      <color indexed="10"/>
      <name val="Calibri"/>
      <family val="2"/>
      <scheme val="minor"/>
    </font>
    <font>
      <b/>
      <sz val="18"/>
      <name val="Calibri"/>
      <family val="2"/>
      <scheme val="minor"/>
    </font>
    <font>
      <u/>
      <sz val="9"/>
      <color theme="10"/>
      <name val="Calibri"/>
      <family val="2"/>
      <scheme val="minor"/>
    </font>
    <font>
      <b/>
      <i/>
      <sz val="9"/>
      <name val="Calibri"/>
      <family val="2"/>
      <scheme val="minor"/>
    </font>
    <font>
      <b/>
      <sz val="16"/>
      <color theme="1"/>
      <name val="Calibri"/>
      <family val="2"/>
      <scheme val="minor"/>
    </font>
    <font>
      <sz val="9"/>
      <color theme="1"/>
      <name val="Calibri"/>
      <family val="2"/>
      <scheme val="minor"/>
    </font>
    <font>
      <b/>
      <sz val="22"/>
      <name val="Calibri"/>
      <family val="2"/>
      <scheme val="minor"/>
    </font>
    <font>
      <b/>
      <sz val="14"/>
      <name val="Calibri"/>
      <family val="2"/>
      <scheme val="minor"/>
    </font>
    <font>
      <strike/>
      <sz val="9"/>
      <name val="Calibri"/>
      <family val="2"/>
      <scheme val="minor"/>
    </font>
    <font>
      <sz val="9"/>
      <name val="Calibri"/>
      <family val="2"/>
    </font>
  </fonts>
  <fills count="1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5" tint="0.79998168889431442"/>
        <bgColor indexed="64"/>
      </patternFill>
    </fill>
    <fill>
      <patternFill patternType="solid">
        <fgColor rgb="FFEAEAEA"/>
        <bgColor indexed="64"/>
      </patternFill>
    </fill>
    <fill>
      <patternFill patternType="solid">
        <fgColor indexed="44"/>
        <bgColor indexed="64"/>
      </patternFill>
    </fill>
    <fill>
      <patternFill patternType="solid">
        <fgColor indexed="22"/>
      </patternFill>
    </fill>
    <fill>
      <patternFill patternType="solid">
        <fgColor rgb="FFFFFFCC"/>
      </patternFill>
    </fill>
    <fill>
      <patternFill patternType="solid">
        <fgColor rgb="FFFF0000"/>
        <bgColor indexed="64"/>
      </patternFill>
    </fill>
    <fill>
      <patternFill patternType="solid">
        <fgColor rgb="FFFFF296"/>
        <bgColor indexed="64"/>
      </patternFill>
    </fill>
    <fill>
      <patternFill patternType="solid">
        <fgColor rgb="FFDAEEF3"/>
        <bgColor indexed="64"/>
      </patternFill>
    </fill>
    <fill>
      <patternFill patternType="solid">
        <fgColor theme="0" tint="-0.14999847407452621"/>
        <bgColor indexed="64"/>
      </patternFill>
    </fill>
    <fill>
      <patternFill patternType="solid">
        <fgColor rgb="FFEAC8EA"/>
        <bgColor indexed="64"/>
      </patternFill>
    </fill>
  </fills>
  <borders count="14">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auto="1"/>
      </top>
      <bottom style="thin">
        <color auto="1"/>
      </bottom>
      <diagonal/>
    </border>
    <border>
      <left style="hair">
        <color rgb="FF00EA00"/>
      </left>
      <right style="hair">
        <color rgb="FF00EA00"/>
      </right>
      <top style="hair">
        <color rgb="FF00EA00"/>
      </top>
      <bottom style="hair">
        <color rgb="FF00EA00"/>
      </bottom>
      <diagonal/>
    </border>
    <border>
      <left style="thin">
        <color rgb="FFC90044"/>
      </left>
      <right style="thin">
        <color rgb="FFC90044"/>
      </right>
      <top style="thin">
        <color rgb="FFC90044"/>
      </top>
      <bottom style="thin">
        <color rgb="FFC9004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style="hair">
        <color rgb="FFC00000"/>
      </bottom>
      <diagonal/>
    </border>
    <border>
      <left style="hair">
        <color rgb="FFC00000"/>
      </left>
      <right style="hair">
        <color rgb="FFC00000"/>
      </right>
      <top style="hair">
        <color rgb="FFC00000"/>
      </top>
      <bottom/>
      <diagonal/>
    </border>
    <border>
      <left style="hair">
        <color rgb="FFC00000"/>
      </left>
      <right style="hair">
        <color rgb="FFC00000"/>
      </right>
      <top/>
      <bottom style="hair">
        <color rgb="FFC00000"/>
      </bottom>
      <diagonal/>
    </border>
  </borders>
  <cellStyleXfs count="118">
    <xf numFmtId="0" fontId="0" fillId="0" borderId="0">
      <alignment vertical="center"/>
    </xf>
    <xf numFmtId="0" fontId="9" fillId="0" borderId="0" applyNumberFormat="0" applyAlignment="0">
      <alignment vertical="center"/>
    </xf>
    <xf numFmtId="165" fontId="18" fillId="0" borderId="0" applyNumberFormat="0" applyAlignment="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horizontal="left" vertical="center"/>
    </xf>
    <xf numFmtId="0" fontId="12" fillId="0" borderId="0" applyNumberFormat="0" applyFill="0" applyBorder="0" applyAlignment="0" applyProtection="0">
      <alignment vertical="center"/>
    </xf>
    <xf numFmtId="0" fontId="9" fillId="2" borderId="0" applyNumberFormat="0" applyFont="0" applyBorder="0" applyAlignment="0" applyProtection="0">
      <alignment vertical="center"/>
    </xf>
    <xf numFmtId="0" fontId="16" fillId="0" borderId="0" applyNumberFormat="0" applyAlignment="0">
      <alignment vertical="center"/>
    </xf>
    <xf numFmtId="0" fontId="14" fillId="0" borderId="0" applyNumberFormat="0" applyFill="0" applyBorder="0" applyAlignment="0" applyProtection="0">
      <alignment vertical="center"/>
    </xf>
    <xf numFmtId="164" fontId="9" fillId="0" borderId="0" applyFont="0" applyFill="0" applyBorder="0" applyAlignment="0" applyProtection="0">
      <alignment vertical="center"/>
    </xf>
    <xf numFmtId="0" fontId="9" fillId="3" borderId="0" applyNumberFormat="0" applyFont="0" applyBorder="0" applyAlignment="0" applyProtection="0">
      <alignment vertical="center"/>
    </xf>
    <xf numFmtId="166" fontId="9" fillId="0" borderId="0" applyFont="0" applyFill="0" applyBorder="0" applyAlignment="0" applyProtection="0">
      <alignment horizontal="right" vertical="center"/>
    </xf>
    <xf numFmtId="0" fontId="17" fillId="0" borderId="0" applyNumberFormat="0" applyFill="0" applyProtection="0">
      <alignment horizontal="left" vertical="center"/>
    </xf>
    <xf numFmtId="164" fontId="12" fillId="0" borderId="0" applyNumberFormat="0" applyFill="0" applyBorder="0" applyAlignment="0" applyProtection="0">
      <alignment vertical="center"/>
    </xf>
    <xf numFmtId="0" fontId="9" fillId="0" borderId="0" applyProtection="0">
      <alignment vertical="center"/>
    </xf>
    <xf numFmtId="0" fontId="9" fillId="0" borderId="2" applyNumberFormat="0" applyAlignment="0">
      <alignment vertical="center"/>
      <protection locked="0"/>
    </xf>
    <xf numFmtId="0" fontId="9" fillId="0" borderId="1" applyNumberFormat="0" applyAlignment="0">
      <alignment vertical="center"/>
      <protection locked="0"/>
    </xf>
    <xf numFmtId="0" fontId="17" fillId="0" borderId="0" applyNumberFormat="0" applyFill="0" applyBorder="0" applyAlignment="0" applyProtection="0">
      <alignment vertical="top"/>
    </xf>
    <xf numFmtId="0" fontId="9" fillId="4" borderId="0" applyNumberFormat="0" applyFont="0" applyBorder="0" applyAlignment="0" applyProtection="0">
      <alignment vertical="center"/>
    </xf>
    <xf numFmtId="0" fontId="9" fillId="5" borderId="0" applyNumberFormat="0" applyFont="0" applyBorder="0" applyAlignment="0" applyProtection="0">
      <alignment vertical="center"/>
    </xf>
    <xf numFmtId="0" fontId="14" fillId="0" borderId="0" applyFill="0" applyBorder="0" applyAlignment="0" applyProtection="0">
      <alignment vertical="center"/>
    </xf>
    <xf numFmtId="0" fontId="9" fillId="6" borderId="3" applyNumberFormat="0" applyFont="0" applyAlignment="0" applyProtection="0">
      <alignment vertical="center"/>
    </xf>
    <xf numFmtId="0" fontId="19" fillId="0" borderId="0" applyNumberFormat="0" applyFill="0" applyBorder="0" applyAlignment="0" applyProtection="0">
      <alignment vertical="center"/>
    </xf>
    <xf numFmtId="0" fontId="7"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0" fontId="9" fillId="0" borderId="0">
      <alignment vertical="center"/>
    </xf>
    <xf numFmtId="172" fontId="22" fillId="0" borderId="5" applyProtection="0">
      <alignment vertical="center"/>
      <protection locked="0"/>
    </xf>
    <xf numFmtId="172" fontId="22" fillId="7" borderId="6">
      <alignment vertical="center"/>
    </xf>
    <xf numFmtId="9" fontId="22" fillId="0" borderId="0" applyFont="0" applyFill="0" applyBorder="0" applyAlignment="0" applyProtection="0"/>
    <xf numFmtId="168" fontId="22" fillId="0" borderId="0" applyFont="0" applyFill="0" applyBorder="0" applyAlignment="0" applyProtection="0"/>
    <xf numFmtId="0" fontId="6" fillId="0" borderId="0"/>
    <xf numFmtId="9" fontId="6" fillId="0" borderId="0" applyFont="0" applyFill="0" applyBorder="0" applyAlignment="0" applyProtection="0"/>
    <xf numFmtId="173" fontId="22" fillId="0" borderId="0" applyFill="0" applyBorder="0" applyAlignment="0" applyProtection="0"/>
    <xf numFmtId="0" fontId="24" fillId="0" borderId="0" applyNumberFormat="0" applyFill="0" applyBorder="0" applyAlignment="0" applyProtection="0"/>
    <xf numFmtId="15" fontId="25" fillId="0" borderId="0" applyFill="0" applyBorder="0" applyAlignment="0" applyProtection="0">
      <alignment horizontal="center"/>
    </xf>
    <xf numFmtId="0" fontId="26" fillId="9" borderId="0" applyFill="0" applyBorder="0" applyProtection="0"/>
    <xf numFmtId="174" fontId="27" fillId="10" borderId="4" applyAlignment="0" applyProtection="0"/>
    <xf numFmtId="0" fontId="22" fillId="0" borderId="0"/>
    <xf numFmtId="0" fontId="22" fillId="11" borderId="9" applyNumberFormat="0" applyFont="0" applyAlignment="0" applyProtection="0"/>
    <xf numFmtId="0" fontId="6" fillId="0" borderId="0"/>
    <xf numFmtId="0" fontId="28" fillId="0" borderId="0"/>
    <xf numFmtId="9" fontId="28" fillId="0" borderId="0" applyFont="0" applyFill="0" applyBorder="0" applyAlignment="0" applyProtection="0"/>
    <xf numFmtId="0" fontId="5" fillId="0" borderId="0"/>
    <xf numFmtId="0" fontId="29" fillId="0" borderId="0">
      <alignment vertical="center"/>
    </xf>
    <xf numFmtId="0" fontId="30" fillId="0" borderId="0" applyNumberFormat="0" applyFill="0" applyBorder="0" applyAlignment="0" applyProtection="0">
      <alignment vertical="center"/>
    </xf>
    <xf numFmtId="0" fontId="31" fillId="0" borderId="0" applyNumberFormat="0" applyAlignment="0" applyProtection="0">
      <alignment vertical="center"/>
    </xf>
    <xf numFmtId="0" fontId="32" fillId="0" borderId="0" applyNumberFormat="0" applyFill="0" applyBorder="0" applyAlignment="0" applyProtection="0">
      <alignment horizontal="left" vertical="center"/>
    </xf>
    <xf numFmtId="0" fontId="21" fillId="13" borderId="0" applyNumberFormat="0" applyAlignment="0" applyProtection="0">
      <alignment vertical="center"/>
    </xf>
    <xf numFmtId="0" fontId="33" fillId="13" borderId="0" applyNumberFormat="0" applyAlignment="0" applyProtection="0">
      <alignment vertical="center"/>
      <protection locked="0"/>
    </xf>
    <xf numFmtId="0" fontId="21" fillId="14" borderId="0" applyNumberFormat="0" applyAlignment="0" applyProtection="0">
      <alignment vertical="center"/>
    </xf>
    <xf numFmtId="0" fontId="33" fillId="14" borderId="0" applyNumberFormat="0" applyAlignment="0" applyProtection="0">
      <alignment vertical="center"/>
    </xf>
    <xf numFmtId="0" fontId="33" fillId="6" borderId="3" applyNumberFormat="0" applyAlignment="0" applyProtection="0">
      <alignment vertical="center"/>
    </xf>
    <xf numFmtId="177" fontId="33" fillId="6" borderId="3" applyAlignment="0" applyProtection="0">
      <alignment vertical="center"/>
    </xf>
    <xf numFmtId="0" fontId="34" fillId="0" borderId="0" applyNumberFormat="0" applyAlignment="0" applyProtection="0">
      <alignment vertical="center"/>
    </xf>
    <xf numFmtId="0" fontId="9" fillId="15" borderId="0" applyNumberFormat="0" applyFont="0" applyBorder="0" applyAlignment="0" applyProtection="0">
      <alignment vertical="center"/>
    </xf>
    <xf numFmtId="0" fontId="21" fillId="16" borderId="0" applyNumberFormat="0" applyAlignment="0" applyProtection="0">
      <alignment vertical="center"/>
    </xf>
    <xf numFmtId="0" fontId="9" fillId="5" borderId="0" applyNumberFormat="0" applyFont="0" applyBorder="0" applyAlignment="0" applyProtection="0">
      <alignment vertical="center"/>
    </xf>
    <xf numFmtId="0" fontId="35" fillId="0" borderId="0" applyNumberFormat="0" applyAlignment="0" applyProtection="0">
      <alignment vertical="center"/>
    </xf>
    <xf numFmtId="0" fontId="29" fillId="0" borderId="0" applyProtection="0">
      <alignment vertical="center"/>
    </xf>
    <xf numFmtId="0" fontId="36" fillId="12" borderId="0" applyNumberFormat="0" applyAlignment="0" applyProtection="0">
      <alignment vertical="center"/>
    </xf>
    <xf numFmtId="0" fontId="29" fillId="0" borderId="11" applyNumberFormat="0" applyAlignment="0" applyProtection="0">
      <alignment vertical="center"/>
      <protection locked="0"/>
    </xf>
    <xf numFmtId="0" fontId="37" fillId="0" borderId="0"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75">
    <xf numFmtId="0" fontId="0" fillId="0" borderId="0" xfId="0">
      <alignment vertical="center"/>
    </xf>
    <xf numFmtId="0" fontId="0" fillId="0" borderId="0" xfId="0" applyFill="1">
      <alignment vertical="center"/>
    </xf>
    <xf numFmtId="0" fontId="0" fillId="0" borderId="0" xfId="0">
      <alignment vertical="center"/>
    </xf>
    <xf numFmtId="0" fontId="10" fillId="0" borderId="0" xfId="0" applyFont="1" applyFill="1">
      <alignment vertical="center"/>
    </xf>
    <xf numFmtId="0" fontId="17" fillId="0" borderId="0" xfId="18" applyAlignment="1">
      <alignment vertical="center"/>
    </xf>
    <xf numFmtId="0" fontId="29" fillId="0" borderId="0" xfId="49" applyFont="1" applyAlignment="1">
      <alignment vertical="center"/>
    </xf>
    <xf numFmtId="0" fontId="13" fillId="0" borderId="0" xfId="49" applyFont="1" applyAlignment="1"/>
    <xf numFmtId="0" fontId="29" fillId="0" borderId="0" xfId="49">
      <alignment vertical="center"/>
    </xf>
    <xf numFmtId="0" fontId="30" fillId="0" borderId="0" xfId="50" applyAlignment="1">
      <alignment horizontal="left"/>
    </xf>
    <xf numFmtId="0" fontId="31" fillId="0" borderId="0" xfId="51">
      <alignment vertical="center"/>
    </xf>
    <xf numFmtId="0" fontId="32" fillId="0" borderId="0" xfId="52" applyAlignment="1">
      <alignment vertical="center"/>
    </xf>
    <xf numFmtId="0" fontId="8" fillId="0" borderId="0" xfId="49" applyFont="1">
      <alignment vertical="center"/>
    </xf>
    <xf numFmtId="0" fontId="29" fillId="0" borderId="0" xfId="49" applyAlignment="1">
      <alignment horizontal="left" vertical="center" wrapText="1"/>
    </xf>
    <xf numFmtId="0" fontId="21" fillId="13" borderId="0" xfId="53">
      <alignment vertical="center"/>
    </xf>
    <xf numFmtId="164" fontId="29" fillId="0" borderId="0" xfId="49" applyNumberFormat="1" applyBorder="1">
      <alignment vertical="center"/>
    </xf>
    <xf numFmtId="0" fontId="33" fillId="13" borderId="0" xfId="54">
      <alignment vertical="center"/>
      <protection locked="0"/>
    </xf>
    <xf numFmtId="0" fontId="21" fillId="14" borderId="0" xfId="55">
      <alignment vertical="center"/>
    </xf>
    <xf numFmtId="0" fontId="33" fillId="14" borderId="0" xfId="56">
      <alignment vertical="center"/>
    </xf>
    <xf numFmtId="0" fontId="33" fillId="6" borderId="3" xfId="57">
      <alignment vertical="center"/>
    </xf>
    <xf numFmtId="177" fontId="33" fillId="6" borderId="3" xfId="58">
      <alignment vertical="center"/>
    </xf>
    <xf numFmtId="0" fontId="29" fillId="0" borderId="10" xfId="49" applyFill="1" applyBorder="1">
      <alignment vertical="center"/>
    </xf>
    <xf numFmtId="0" fontId="34" fillId="0" borderId="0" xfId="59">
      <alignment vertical="center"/>
    </xf>
    <xf numFmtId="0" fontId="9" fillId="15" borderId="0" xfId="60">
      <alignment vertical="center"/>
    </xf>
    <xf numFmtId="0" fontId="21" fillId="16" borderId="0" xfId="61">
      <alignment vertical="center"/>
    </xf>
    <xf numFmtId="0" fontId="0" fillId="2" borderId="0" xfId="7" applyFont="1">
      <alignment vertical="center"/>
    </xf>
    <xf numFmtId="0" fontId="0" fillId="5" borderId="0" xfId="62" applyFont="1">
      <alignment vertical="center"/>
    </xf>
    <xf numFmtId="0" fontId="35" fillId="0" borderId="0" xfId="63">
      <alignment vertical="center"/>
    </xf>
    <xf numFmtId="0" fontId="0" fillId="0" borderId="0" xfId="64" applyFont="1">
      <alignment vertical="center"/>
    </xf>
    <xf numFmtId="0" fontId="36" fillId="12" borderId="0" xfId="65">
      <alignment vertical="center"/>
    </xf>
    <xf numFmtId="0" fontId="29" fillId="0" borderId="12" xfId="66" applyBorder="1" applyProtection="1">
      <alignment vertical="center"/>
    </xf>
    <xf numFmtId="0" fontId="29" fillId="0" borderId="13" xfId="66" applyBorder="1" applyProtection="1">
      <alignment vertical="center"/>
    </xf>
    <xf numFmtId="164" fontId="37" fillId="0" borderId="0" xfId="67" applyNumberFormat="1">
      <alignment vertical="center"/>
    </xf>
    <xf numFmtId="0" fontId="12" fillId="0" borderId="0" xfId="49" applyFont="1" applyAlignment="1">
      <alignment horizontal="left" vertical="center" wrapText="1"/>
    </xf>
    <xf numFmtId="4" fontId="40" fillId="0" borderId="10" xfId="49" applyNumberFormat="1" applyFont="1" applyFill="1" applyBorder="1">
      <alignment vertical="center"/>
    </xf>
    <xf numFmtId="4" fontId="20" fillId="16" borderId="0" xfId="61" applyNumberFormat="1" applyFont="1">
      <alignment vertical="center"/>
    </xf>
    <xf numFmtId="0" fontId="23" fillId="0" borderId="0" xfId="0" applyFont="1" applyFill="1">
      <alignment vertical="center"/>
    </xf>
    <xf numFmtId="0" fontId="41" fillId="0" borderId="0" xfId="0" applyFont="1">
      <alignment vertical="center"/>
    </xf>
    <xf numFmtId="0" fontId="42" fillId="0" borderId="0" xfId="0" applyFont="1" applyAlignment="1">
      <alignment horizontal="centerContinuous" vertical="center"/>
    </xf>
    <xf numFmtId="0" fontId="43" fillId="0" borderId="0" xfId="18" applyFont="1" applyFill="1" applyAlignment="1">
      <alignment vertical="center"/>
    </xf>
    <xf numFmtId="0" fontId="42" fillId="0" borderId="0" xfId="0" applyFont="1">
      <alignment vertical="center"/>
    </xf>
    <xf numFmtId="0" fontId="42" fillId="0" borderId="0" xfId="0" applyFont="1" applyAlignment="1">
      <alignment vertical="center"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4" fillId="0" borderId="0" xfId="0" applyFont="1" applyAlignment="1">
      <alignment horizontal="center" vertical="center"/>
    </xf>
    <xf numFmtId="9" fontId="41" fillId="0" borderId="0" xfId="0" applyNumberFormat="1" applyFont="1" applyAlignment="1">
      <alignment horizontal="center" vertical="center"/>
    </xf>
    <xf numFmtId="4" fontId="29" fillId="0" borderId="10" xfId="49" applyNumberFormat="1" applyFont="1" applyFill="1" applyBorder="1">
      <alignment vertical="center"/>
    </xf>
    <xf numFmtId="0" fontId="41" fillId="0" borderId="0" xfId="0" applyFont="1" applyAlignment="1">
      <alignment vertical="center" wrapText="1"/>
    </xf>
    <xf numFmtId="2" fontId="41" fillId="0" borderId="0" xfId="0" applyNumberFormat="1" applyFont="1">
      <alignment vertical="center"/>
    </xf>
    <xf numFmtId="175" fontId="41" fillId="0" borderId="0" xfId="0" applyNumberFormat="1" applyFont="1">
      <alignment vertical="center"/>
    </xf>
    <xf numFmtId="0" fontId="44" fillId="0" borderId="0" xfId="0" applyFont="1">
      <alignment vertical="center"/>
    </xf>
    <xf numFmtId="0" fontId="45" fillId="0" borderId="0" xfId="18" applyFont="1" applyAlignment="1">
      <alignment vertical="center"/>
    </xf>
    <xf numFmtId="4" fontId="21" fillId="16" borderId="0" xfId="61" applyNumberFormat="1" applyFont="1">
      <alignment vertical="center"/>
    </xf>
    <xf numFmtId="9" fontId="29" fillId="0" borderId="10" xfId="49" applyNumberFormat="1" applyFont="1" applyFill="1" applyBorder="1">
      <alignment vertical="center"/>
    </xf>
    <xf numFmtId="0" fontId="41" fillId="0" borderId="0" xfId="15" applyFont="1">
      <alignment vertical="center"/>
    </xf>
    <xf numFmtId="2" fontId="21" fillId="14" borderId="0" xfId="55" applyNumberFormat="1">
      <alignment vertical="center"/>
    </xf>
    <xf numFmtId="9" fontId="21" fillId="14" borderId="0" xfId="55" applyNumberFormat="1">
      <alignment vertical="center"/>
    </xf>
    <xf numFmtId="0" fontId="40" fillId="0" borderId="0" xfId="0" applyFont="1">
      <alignment vertical="center"/>
    </xf>
    <xf numFmtId="0" fontId="40" fillId="0" borderId="0" xfId="0" applyFont="1" applyAlignment="1">
      <alignment horizontal="center" vertical="center" wrapText="1"/>
    </xf>
    <xf numFmtId="0" fontId="23" fillId="0" borderId="0" xfId="0" applyFont="1">
      <alignment vertical="center"/>
    </xf>
    <xf numFmtId="0" fontId="43" fillId="0" borderId="0" xfId="18" applyFont="1" applyAlignment="1">
      <alignment vertical="center"/>
    </xf>
    <xf numFmtId="0" fontId="46" fillId="0" borderId="0" xfId="0" applyFont="1">
      <alignment vertical="center"/>
    </xf>
    <xf numFmtId="0" fontId="33" fillId="13" borderId="0" xfId="54" applyFont="1">
      <alignment vertical="center"/>
      <protection locked="0"/>
    </xf>
    <xf numFmtId="171" fontId="21" fillId="14" borderId="0" xfId="55" applyNumberFormat="1" applyFont="1">
      <alignment vertical="center"/>
    </xf>
    <xf numFmtId="0" fontId="41" fillId="0" borderId="0" xfId="0" applyFont="1" applyFill="1" applyBorder="1">
      <alignment vertical="center"/>
    </xf>
    <xf numFmtId="171" fontId="21" fillId="16" borderId="0" xfId="61" applyNumberFormat="1" applyFont="1">
      <alignment vertical="center"/>
    </xf>
    <xf numFmtId="0" fontId="47" fillId="0" borderId="0" xfId="23" applyFont="1">
      <alignment vertical="center"/>
    </xf>
    <xf numFmtId="9" fontId="33" fillId="13" borderId="0" xfId="54" applyNumberFormat="1" applyFont="1">
      <alignment vertical="center"/>
      <protection locked="0"/>
    </xf>
    <xf numFmtId="0" fontId="48" fillId="0" borderId="0" xfId="15" applyFont="1" applyAlignment="1">
      <alignment horizontal="left" vertical="center"/>
    </xf>
    <xf numFmtId="0" fontId="48" fillId="0" borderId="0" xfId="0" applyFont="1" applyAlignment="1">
      <alignment horizontal="left" vertical="center"/>
    </xf>
    <xf numFmtId="0" fontId="48" fillId="0" borderId="0" xfId="15" applyFont="1" applyAlignment="1">
      <alignment horizontal="centerContinuous" vertical="center" wrapText="1"/>
    </xf>
    <xf numFmtId="0" fontId="42" fillId="0" borderId="0" xfId="0" applyFont="1" applyFill="1" applyAlignment="1">
      <alignment horizontal="centerContinuous" vertical="center"/>
    </xf>
    <xf numFmtId="0" fontId="41" fillId="0" borderId="0" xfId="0" applyFont="1" applyFill="1" applyAlignment="1">
      <alignment horizontal="centerContinuous" vertical="center"/>
    </xf>
    <xf numFmtId="0" fontId="41" fillId="0" borderId="0" xfId="0" applyFont="1" applyFill="1">
      <alignment vertical="center"/>
    </xf>
    <xf numFmtId="0" fontId="44" fillId="0" borderId="0" xfId="15" applyFont="1" applyAlignment="1">
      <alignment horizontal="center" vertical="center"/>
    </xf>
    <xf numFmtId="0" fontId="42" fillId="0" borderId="0" xfId="15" applyFont="1">
      <alignment vertical="center"/>
    </xf>
    <xf numFmtId="0" fontId="41" fillId="0" borderId="0" xfId="15" applyFont="1" applyAlignment="1">
      <alignment horizontal="center" vertical="center"/>
    </xf>
    <xf numFmtId="0" fontId="42" fillId="0" borderId="0" xfId="15" applyFont="1" applyAlignment="1">
      <alignment horizontal="centerContinuous" vertical="center"/>
    </xf>
    <xf numFmtId="0" fontId="41" fillId="0" borderId="0" xfId="15" applyFont="1" applyAlignment="1">
      <alignment horizontal="centerContinuous" vertical="center"/>
    </xf>
    <xf numFmtId="0" fontId="41" fillId="0" borderId="0" xfId="0" applyFont="1" applyAlignment="1">
      <alignment horizontal="center" vertical="center"/>
    </xf>
    <xf numFmtId="170" fontId="33" fillId="13" borderId="0" xfId="54" applyNumberFormat="1" applyFont="1">
      <alignment vertical="center"/>
      <protection locked="0"/>
    </xf>
    <xf numFmtId="171" fontId="29" fillId="0" borderId="10" xfId="49" applyNumberFormat="1" applyFont="1" applyFill="1" applyBorder="1">
      <alignment vertical="center"/>
    </xf>
    <xf numFmtId="171" fontId="20" fillId="16" borderId="0" xfId="61" applyNumberFormat="1" applyFont="1">
      <alignment vertical="center"/>
    </xf>
    <xf numFmtId="0" fontId="44" fillId="0" borderId="0" xfId="0" applyFont="1" applyFill="1" applyAlignment="1">
      <alignment horizontal="center" vertical="center"/>
    </xf>
    <xf numFmtId="0" fontId="42" fillId="0" borderId="0" xfId="0" applyFont="1" applyFill="1" applyAlignment="1">
      <alignment horizontal="centerContinuous" vertical="center" wrapText="1"/>
    </xf>
    <xf numFmtId="0" fontId="41" fillId="0" borderId="0" xfId="15" applyFont="1" applyAlignment="1">
      <alignment horizontal="right" vertical="center"/>
    </xf>
    <xf numFmtId="0" fontId="42" fillId="0" borderId="0" xfId="15" applyFont="1" applyAlignment="1">
      <alignment horizontal="left" vertical="center"/>
    </xf>
    <xf numFmtId="0" fontId="41" fillId="0" borderId="0" xfId="0" applyFont="1" applyAlignment="1">
      <alignment horizontal="right" vertical="center"/>
    </xf>
    <xf numFmtId="0" fontId="41" fillId="0" borderId="0" xfId="15" applyFont="1" applyAlignment="1">
      <alignment horizontal="center" vertical="center" wrapText="1"/>
    </xf>
    <xf numFmtId="164" fontId="37" fillId="0" borderId="0" xfId="67" applyNumberFormat="1" applyFont="1">
      <alignment vertical="center"/>
    </xf>
    <xf numFmtId="0" fontId="47" fillId="0" borderId="0" xfId="23" applyFont="1" applyAlignment="1">
      <alignment vertical="center"/>
    </xf>
    <xf numFmtId="171" fontId="33" fillId="13" borderId="0" xfId="54" applyNumberFormat="1" applyFont="1">
      <alignment vertical="center"/>
      <protection locked="0"/>
    </xf>
    <xf numFmtId="0" fontId="4" fillId="0" borderId="0" xfId="48" applyFont="1"/>
    <xf numFmtId="0" fontId="49" fillId="0" borderId="0" xfId="48" applyFont="1" applyAlignment="1">
      <alignment vertical="center"/>
    </xf>
    <xf numFmtId="0" fontId="47" fillId="0" borderId="0" xfId="23" applyFont="1" applyAlignment="1"/>
    <xf numFmtId="0" fontId="50" fillId="0" borderId="0" xfId="48" applyFont="1"/>
    <xf numFmtId="0" fontId="33" fillId="13" borderId="0" xfId="54" applyFont="1" applyAlignment="1">
      <alignment horizontal="right" vertical="center"/>
      <protection locked="0"/>
    </xf>
    <xf numFmtId="0" fontId="46" fillId="0" borderId="0" xfId="0" applyFont="1" applyFill="1">
      <alignment vertical="center"/>
    </xf>
    <xf numFmtId="0" fontId="40" fillId="8" borderId="0" xfId="0" applyFont="1" applyFill="1">
      <alignment vertical="center"/>
    </xf>
    <xf numFmtId="0" fontId="41" fillId="8" borderId="0" xfId="0" applyFont="1" applyFill="1">
      <alignmen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0" xfId="17" applyFont="1" applyFill="1" applyBorder="1">
      <alignment vertical="center"/>
      <protection locked="0"/>
    </xf>
    <xf numFmtId="0" fontId="41" fillId="0" borderId="0" xfId="15" applyFont="1" applyAlignment="1">
      <alignment vertical="center" wrapText="1"/>
    </xf>
    <xf numFmtId="0" fontId="41" fillId="0" borderId="0" xfId="15" applyFont="1" applyFill="1" applyAlignment="1">
      <alignment horizontal="left" vertical="center"/>
    </xf>
    <xf numFmtId="171" fontId="41" fillId="0" borderId="0" xfId="0" applyNumberFormat="1" applyFont="1">
      <alignment vertical="center"/>
    </xf>
    <xf numFmtId="169" fontId="41" fillId="0" borderId="0" xfId="0" applyNumberFormat="1" applyFont="1">
      <alignment vertical="center"/>
    </xf>
    <xf numFmtId="0" fontId="41" fillId="0" borderId="0" xfId="15" applyFont="1" applyAlignment="1">
      <alignment horizontal="left" vertical="center"/>
    </xf>
    <xf numFmtId="176" fontId="41" fillId="0" borderId="0" xfId="0" applyNumberFormat="1" applyFont="1">
      <alignment vertical="center"/>
    </xf>
    <xf numFmtId="167" fontId="42" fillId="0" borderId="0" xfId="0" applyNumberFormat="1" applyFont="1">
      <alignment vertical="center"/>
    </xf>
    <xf numFmtId="169" fontId="33" fillId="13" borderId="0" xfId="54" applyNumberFormat="1" applyFont="1">
      <alignment vertical="center"/>
      <protection locked="0"/>
    </xf>
    <xf numFmtId="0" fontId="41" fillId="0" borderId="12" xfId="66" applyFont="1" applyBorder="1" applyProtection="1">
      <alignment vertical="center"/>
    </xf>
    <xf numFmtId="0" fontId="42" fillId="0" borderId="0" xfId="0" applyFont="1" applyAlignment="1">
      <alignment horizontal="left" vertical="center"/>
    </xf>
    <xf numFmtId="0" fontId="41" fillId="0" borderId="0" xfId="0" applyFont="1" applyAlignment="1">
      <alignment vertical="center"/>
    </xf>
    <xf numFmtId="0" fontId="51" fillId="0" borderId="0" xfId="0" applyFont="1" applyAlignment="1">
      <alignment horizontal="left"/>
    </xf>
    <xf numFmtId="0" fontId="52" fillId="0" borderId="0" xfId="4" applyFont="1" applyFill="1" applyAlignment="1">
      <alignment horizontal="left"/>
    </xf>
    <xf numFmtId="0" fontId="41" fillId="0" borderId="0" xfId="0" applyFont="1" applyAlignment="1">
      <alignment horizontal="left" vertical="center" wrapText="1" indent="1"/>
    </xf>
    <xf numFmtId="0" fontId="41" fillId="0" borderId="0" xfId="0" applyFont="1" applyBorder="1">
      <alignment vertical="center"/>
    </xf>
    <xf numFmtId="0" fontId="40" fillId="0" borderId="7" xfId="5" applyFont="1" applyBorder="1" applyAlignment="1">
      <alignment horizontal="left"/>
    </xf>
    <xf numFmtId="0" fontId="40" fillId="0" borderId="7" xfId="5" applyFont="1" applyBorder="1" applyAlignment="1"/>
    <xf numFmtId="0" fontId="41" fillId="0" borderId="7" xfId="0" applyFont="1" applyBorder="1" applyAlignment="1">
      <alignment vertical="center"/>
    </xf>
    <xf numFmtId="0" fontId="44" fillId="0" borderId="0" xfId="0" applyFont="1" applyAlignment="1">
      <alignment vertical="center" wrapText="1"/>
    </xf>
    <xf numFmtId="175" fontId="42" fillId="0" borderId="0" xfId="0" applyNumberFormat="1" applyFont="1">
      <alignment vertical="center"/>
    </xf>
    <xf numFmtId="164" fontId="37" fillId="0" borderId="0" xfId="67" applyNumberFormat="1" applyFont="1" applyAlignment="1">
      <alignment horizontal="right" vertical="center"/>
    </xf>
    <xf numFmtId="164" fontId="37" fillId="0" borderId="0" xfId="67" applyNumberFormat="1" applyFont="1" applyAlignment="1">
      <alignment horizontal="left" vertical="center"/>
    </xf>
    <xf numFmtId="0" fontId="45" fillId="0" borderId="0" xfId="18" applyFont="1" applyAlignment="1">
      <alignment vertical="center"/>
    </xf>
    <xf numFmtId="0" fontId="45" fillId="0" borderId="0" xfId="18" applyFont="1" applyAlignment="1">
      <alignment vertical="center"/>
    </xf>
    <xf numFmtId="0" fontId="45" fillId="0" borderId="0" xfId="18" applyFont="1" applyAlignment="1">
      <alignment vertical="center"/>
    </xf>
    <xf numFmtId="0" fontId="45" fillId="0" borderId="0" xfId="18" applyFont="1" applyAlignment="1">
      <alignment vertical="center"/>
    </xf>
    <xf numFmtId="0" fontId="0" fillId="0" borderId="0" xfId="0">
      <alignment vertical="center"/>
    </xf>
    <xf numFmtId="0" fontId="45" fillId="0" borderId="0" xfId="18" applyFont="1" applyAlignment="1">
      <alignment vertical="center"/>
    </xf>
    <xf numFmtId="0" fontId="47" fillId="0" borderId="0" xfId="23" applyFont="1">
      <alignment vertical="center"/>
    </xf>
    <xf numFmtId="0" fontId="45" fillId="0" borderId="0" xfId="18" applyFont="1" applyAlignment="1">
      <alignment vertical="center"/>
    </xf>
    <xf numFmtId="9" fontId="33" fillId="13" borderId="0" xfId="54" applyNumberFormat="1" applyFont="1">
      <alignment vertical="center"/>
      <protection locked="0"/>
    </xf>
    <xf numFmtId="0" fontId="45" fillId="0" borderId="0" xfId="18" applyFont="1" applyAlignment="1">
      <alignment vertical="center"/>
    </xf>
    <xf numFmtId="0" fontId="45" fillId="0" borderId="0" xfId="18" applyFont="1" applyAlignment="1">
      <alignment vertical="center"/>
    </xf>
    <xf numFmtId="0" fontId="45" fillId="0" borderId="0" xfId="18" applyFont="1" applyAlignment="1">
      <alignment vertical="center"/>
    </xf>
    <xf numFmtId="169" fontId="33" fillId="13" borderId="0" xfId="54" applyNumberFormat="1" applyFont="1">
      <alignment vertical="center"/>
      <protection locked="0"/>
    </xf>
    <xf numFmtId="0" fontId="45" fillId="0" borderId="0" xfId="18" applyFont="1" applyAlignment="1"/>
    <xf numFmtId="0" fontId="17" fillId="0" borderId="0" xfId="18" applyAlignment="1">
      <alignment vertical="center"/>
    </xf>
    <xf numFmtId="0" fontId="0" fillId="0" borderId="0" xfId="0">
      <alignment vertical="center"/>
    </xf>
    <xf numFmtId="0" fontId="45" fillId="0" borderId="0" xfId="18" applyFont="1" applyAlignment="1">
      <alignment vertical="center"/>
    </xf>
    <xf numFmtId="4" fontId="42" fillId="0" borderId="0" xfId="0" applyNumberFormat="1" applyFont="1">
      <alignment vertical="center"/>
    </xf>
    <xf numFmtId="10" fontId="29" fillId="0" borderId="10" xfId="49" applyNumberFormat="1" applyFont="1" applyFill="1" applyBorder="1">
      <alignment vertical="center"/>
    </xf>
    <xf numFmtId="4" fontId="40" fillId="0" borderId="0" xfId="49" applyNumberFormat="1" applyFont="1" applyFill="1" applyBorder="1">
      <alignment vertical="center"/>
    </xf>
    <xf numFmtId="175" fontId="40" fillId="0" borderId="0" xfId="49" applyNumberFormat="1" applyFont="1" applyFill="1" applyBorder="1">
      <alignment vertical="center"/>
    </xf>
    <xf numFmtId="0" fontId="53" fillId="0" borderId="0" xfId="0" applyFont="1">
      <alignment vertical="center"/>
    </xf>
    <xf numFmtId="176" fontId="21" fillId="16" borderId="0" xfId="61" applyNumberFormat="1" applyFont="1">
      <alignment vertical="center"/>
    </xf>
    <xf numFmtId="178" fontId="29" fillId="0" borderId="10" xfId="49" applyNumberFormat="1" applyFont="1" applyFill="1" applyBorder="1">
      <alignment vertical="center"/>
    </xf>
    <xf numFmtId="178" fontId="40" fillId="0" borderId="10" xfId="49" applyNumberFormat="1" applyFont="1" applyFill="1" applyBorder="1">
      <alignment vertical="center"/>
    </xf>
    <xf numFmtId="179" fontId="29" fillId="0" borderId="10" xfId="49" applyNumberFormat="1" applyFont="1" applyFill="1" applyBorder="1">
      <alignment vertical="center"/>
    </xf>
    <xf numFmtId="179" fontId="40" fillId="0" borderId="10" xfId="49" applyNumberFormat="1" applyFont="1" applyFill="1" applyBorder="1">
      <alignment vertical="center"/>
    </xf>
    <xf numFmtId="179" fontId="21" fillId="16" borderId="0" xfId="61" applyNumberFormat="1" applyFont="1">
      <alignment vertical="center"/>
    </xf>
    <xf numFmtId="179" fontId="20" fillId="16" borderId="0" xfId="61" applyNumberFormat="1" applyFont="1">
      <alignment vertical="center"/>
    </xf>
    <xf numFmtId="180" fontId="41" fillId="0" borderId="0" xfId="0" applyNumberFormat="1" applyFont="1">
      <alignment vertical="center"/>
    </xf>
    <xf numFmtId="0" fontId="41" fillId="0" borderId="0" xfId="66" applyFont="1" applyBorder="1" applyProtection="1">
      <alignment vertical="center"/>
    </xf>
    <xf numFmtId="167" fontId="21" fillId="16" borderId="0" xfId="61" applyNumberFormat="1" applyFont="1">
      <alignment vertical="center"/>
    </xf>
    <xf numFmtId="0" fontId="41" fillId="0" borderId="8" xfId="0" applyFont="1" applyBorder="1" applyAlignment="1">
      <alignment horizontal="center" vertical="center"/>
    </xf>
    <xf numFmtId="171" fontId="41" fillId="0" borderId="0" xfId="15" applyNumberFormat="1" applyFont="1">
      <alignment vertical="center"/>
    </xf>
    <xf numFmtId="8" fontId="41" fillId="0" borderId="0" xfId="0" applyNumberFormat="1" applyFont="1">
      <alignment vertical="center"/>
    </xf>
    <xf numFmtId="3" fontId="20" fillId="16" borderId="0" xfId="61" applyNumberFormat="1" applyFont="1">
      <alignment vertical="center"/>
    </xf>
    <xf numFmtId="181" fontId="20" fillId="16" borderId="0" xfId="61" applyNumberFormat="1" applyFont="1">
      <alignment vertical="center"/>
    </xf>
    <xf numFmtId="3" fontId="33" fillId="13" borderId="0" xfId="54" applyNumberFormat="1" applyFont="1">
      <alignment vertical="center"/>
      <protection locked="0"/>
    </xf>
    <xf numFmtId="4" fontId="0" fillId="6" borderId="3" xfId="22" applyNumberFormat="1" applyFont="1">
      <alignment vertical="center"/>
    </xf>
    <xf numFmtId="4" fontId="12" fillId="6" borderId="3" xfId="22" applyNumberFormat="1" applyFont="1">
      <alignment vertical="center"/>
    </xf>
    <xf numFmtId="0" fontId="17" fillId="0" borderId="0" xfId="18" applyAlignment="1">
      <alignment vertical="center"/>
    </xf>
    <xf numFmtId="0" fontId="41" fillId="0" borderId="0" xfId="0" applyFont="1">
      <alignment vertical="center"/>
    </xf>
    <xf numFmtId="4" fontId="29" fillId="0" borderId="10" xfId="49" applyNumberFormat="1" applyFont="1" applyFill="1" applyBorder="1">
      <alignment vertical="center"/>
    </xf>
    <xf numFmtId="0" fontId="44" fillId="0" borderId="0" xfId="0" applyFont="1">
      <alignment vertical="center"/>
    </xf>
    <xf numFmtId="0" fontId="45" fillId="0" borderId="0" xfId="18" applyFont="1" applyAlignment="1">
      <alignment vertical="center"/>
    </xf>
    <xf numFmtId="0" fontId="44" fillId="0" borderId="0" xfId="15" applyFont="1" applyAlignment="1">
      <alignment horizontal="center" vertical="center"/>
    </xf>
    <xf numFmtId="0" fontId="50" fillId="0" borderId="0" xfId="0" applyFont="1" applyAlignment="1">
      <alignment horizontal="left" vertical="center" wrapText="1"/>
    </xf>
    <xf numFmtId="0" fontId="41" fillId="0" borderId="0" xfId="0" applyFont="1" applyAlignment="1">
      <alignment horizontal="left" vertical="center" wrapText="1"/>
    </xf>
    <xf numFmtId="0" fontId="41" fillId="0" borderId="7" xfId="0" applyFont="1" applyBorder="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wrapText="1"/>
    </xf>
  </cellXfs>
  <cellStyles count="118">
    <cellStyle name="Calculation" xfId="1" builtinId="22" customBuiltin="1"/>
    <cellStyle name="Check fail" xfId="65" xr:uid="{8D225864-8AE3-43A0-B7BD-B375F6CB4125}"/>
    <cellStyle name="Check pass" xfId="63" xr:uid="{7D9F1E8F-C8FA-4EED-B706-146A59211475}"/>
    <cellStyle name="Checksum" xfId="2" xr:uid="{00000000-0005-0000-0000-000001000000}"/>
    <cellStyle name="Comma 2" xfId="25" xr:uid="{07F73096-0444-42AC-95F2-E295A32F83AE}"/>
    <cellStyle name="Comma 2 2" xfId="75" xr:uid="{07F73096-0444-42AC-95F2-E295A32F83AE}"/>
    <cellStyle name="Comma 2 2 2" xfId="104" xr:uid="{07F73096-0444-42AC-95F2-E295A32F83AE}"/>
    <cellStyle name="Comma 2 3" xfId="90" xr:uid="{07F73096-0444-42AC-95F2-E295A32F83AE}"/>
    <cellStyle name="Comma 3" xfId="28" xr:uid="{CD5901C3-7637-4259-A77B-E146E04C94C1}"/>
    <cellStyle name="Comma 3 2" xfId="78" xr:uid="{CD5901C3-7637-4259-A77B-E146E04C94C1}"/>
    <cellStyle name="Comma 3 2 2" xfId="107" xr:uid="{CD5901C3-7637-4259-A77B-E146E04C94C1}"/>
    <cellStyle name="Comma 3 3" xfId="93" xr:uid="{CD5901C3-7637-4259-A77B-E146E04C94C1}"/>
    <cellStyle name="Comma 4" xfId="35" xr:uid="{ED48E695-738F-46F9-8E1C-7D2E8E34484C}"/>
    <cellStyle name="Comma 4 2" xfId="80" xr:uid="{ED48E695-738F-46F9-8E1C-7D2E8E34484C}"/>
    <cellStyle name="Comma 4 2 2" xfId="109" xr:uid="{ED48E695-738F-46F9-8E1C-7D2E8E34484C}"/>
    <cellStyle name="Comma 5" xfId="71" xr:uid="{83A176D3-64A9-4041-B292-7D5B774275C5}"/>
    <cellStyle name="Comma 5 2" xfId="86" xr:uid="{83A176D3-64A9-4041-B292-7D5B774275C5}"/>
    <cellStyle name="Comma 5 2 2" xfId="115" xr:uid="{83A176D3-64A9-4041-B292-7D5B774275C5}"/>
    <cellStyle name="Comma 5 3" xfId="100" xr:uid="{83A176D3-64A9-4041-B292-7D5B774275C5}"/>
    <cellStyle name="Confidential" xfId="57" xr:uid="{2237C663-6704-45E6-86AA-2E4F0592B446}"/>
    <cellStyle name="Currency 2" xfId="30" xr:uid="{AE7AD6D7-1A13-49CA-8E75-732533967198}"/>
    <cellStyle name="Currency 2 2" xfId="79" xr:uid="{AE7AD6D7-1A13-49CA-8E75-732533967198}"/>
    <cellStyle name="Currency 2 2 2" xfId="108" xr:uid="{AE7AD6D7-1A13-49CA-8E75-732533967198}"/>
    <cellStyle name="Currency 2 3" xfId="94" xr:uid="{AE7AD6D7-1A13-49CA-8E75-732533967198}"/>
    <cellStyle name="External link" xfId="33" xr:uid="{9108F3FE-33CC-4487-82C0-3B275D3EF382}"/>
    <cellStyle name="EYDate 2" xfId="40" xr:uid="{9B477002-DBB2-4BF8-B114-474E142538B3}"/>
    <cellStyle name="EYHeader1" xfId="42" xr:uid="{04C2038A-D69A-4CA0-8FA9-3E0D601A04DC}"/>
    <cellStyle name="Feed external" xfId="56" xr:uid="{81FD615A-C842-4536-90FE-B854A883F9C2}"/>
    <cellStyle name="Feed internal" xfId="55" xr:uid="{A523EC97-D187-4154-B34F-73972B4346AA}"/>
    <cellStyle name="H1" xfId="3" xr:uid="{00000000-0005-0000-0000-000002000000}"/>
    <cellStyle name="H1 2" xfId="50" xr:uid="{17B1C8E8-7E83-423F-8AB1-991D3F96DBE7}"/>
    <cellStyle name="H2" xfId="4" xr:uid="{00000000-0005-0000-0000-000003000000}"/>
    <cellStyle name="H2 2" xfId="68" xr:uid="{80D97051-43C6-46E4-8216-1938337052D7}"/>
    <cellStyle name="H3" xfId="5" xr:uid="{00000000-0005-0000-0000-000004000000}"/>
    <cellStyle name="H3 2" xfId="52" xr:uid="{A70C7F31-F79C-43BD-A5A9-355AB55AD99D}"/>
    <cellStyle name="H4" xfId="6" xr:uid="{00000000-0005-0000-0000-000005000000}"/>
    <cellStyle name="H4 2" xfId="69" xr:uid="{83E2CEFE-00E5-4028-BC51-DBAF948ECE08}"/>
    <cellStyle name="Highlight" xfId="7" xr:uid="{00000000-0005-0000-0000-000006000000}"/>
    <cellStyle name="Hyperlink" xfId="23" builtinId="8"/>
    <cellStyle name="Hyperlink 2 3" xfId="39" xr:uid="{E4CCD2E2-637C-4329-8414-168C2FE57004}"/>
    <cellStyle name="Hyperlink 3" xfId="41" xr:uid="{AA590CDE-A798-4584-9FE6-A92BD2CAF4A9}"/>
    <cellStyle name="Input assumption or parameter" xfId="54" xr:uid="{C0067854-A465-4807-BF29-E0EEBC05C6D9}"/>
    <cellStyle name="Input data" xfId="16" xr:uid="{00000000-0005-0000-0000-000007000000}"/>
    <cellStyle name="Input data 2" xfId="53" xr:uid="{7855307E-0312-47A7-9605-4B45AE5A7363}"/>
    <cellStyle name="Input parameter" xfId="17" xr:uid="{00000000-0005-0000-0000-000008000000}"/>
    <cellStyle name="Intentionally blank" xfId="60" xr:uid="{19F7462B-79FD-4E23-A4CB-546A9E864DD5}"/>
    <cellStyle name="List" xfId="32" xr:uid="{C8F2D86F-B73A-44C9-8B41-BEBFECC828D6}"/>
    <cellStyle name="Model logic" xfId="59" xr:uid="{72F7F6BD-BB2C-4E6A-AF74-B992007DC2B2}"/>
    <cellStyle name="Name" xfId="8" xr:uid="{00000000-0005-0000-0000-000009000000}"/>
    <cellStyle name="Named range" xfId="66" xr:uid="{03243F45-F9A8-47F6-856A-55CD227B31C5}"/>
    <cellStyle name="Normal" xfId="0" builtinId="0"/>
    <cellStyle name="Normal 2" xfId="24" xr:uid="{C7FDE806-FAE5-4F27-BC6C-36344CA6CDD9}"/>
    <cellStyle name="Normal 2 2" xfId="31" xr:uid="{9F260B3A-DD45-47A8-8EF0-F00B84201FD0}"/>
    <cellStyle name="Normal 2 2 2" xfId="43" xr:uid="{D7A5EFEC-A0F8-4E82-9064-25271C2B14D8}"/>
    <cellStyle name="Normal 2 3" xfId="73" xr:uid="{9969ADE4-76B5-4BE1-92EC-57A82DC72013}"/>
    <cellStyle name="Normal 2 3 2" xfId="88" xr:uid="{9969ADE4-76B5-4BE1-92EC-57A82DC72013}"/>
    <cellStyle name="Normal 2 3 2 2" xfId="117" xr:uid="{9969ADE4-76B5-4BE1-92EC-57A82DC72013}"/>
    <cellStyle name="Normal 2 3 3" xfId="102" xr:uid="{9969ADE4-76B5-4BE1-92EC-57A82DC72013}"/>
    <cellStyle name="Normal 2 4" xfId="74" xr:uid="{C7FDE806-FAE5-4F27-BC6C-36344CA6CDD9}"/>
    <cellStyle name="Normal 2 4 2" xfId="103" xr:uid="{C7FDE806-FAE5-4F27-BC6C-36344CA6CDD9}"/>
    <cellStyle name="Normal 2 4 3" xfId="38" xr:uid="{703A07C7-AA1B-40DB-96EC-200AF3FAD357}"/>
    <cellStyle name="Normal 2 5" xfId="89" xr:uid="{C7FDE806-FAE5-4F27-BC6C-36344CA6CDD9}"/>
    <cellStyle name="Normal 3" xfId="29" xr:uid="{4249044B-F914-4D90-B609-1B1DD0C8AF28}"/>
    <cellStyle name="Normal 3 2" xfId="46" xr:uid="{3DB87F70-EBF4-4F58-A8B9-87296F3854DB}"/>
    <cellStyle name="Normal 4" xfId="36" xr:uid="{3A9F9D42-97A2-4686-AB74-5CB4D377643F}"/>
    <cellStyle name="Normal 4 2" xfId="81" xr:uid="{3A9F9D42-97A2-4686-AB74-5CB4D377643F}"/>
    <cellStyle name="Normal 4 2 2" xfId="110" xr:uid="{3A9F9D42-97A2-4686-AB74-5CB4D377643F}"/>
    <cellStyle name="Normal 4 3" xfId="95" xr:uid="{3A9F9D42-97A2-4686-AB74-5CB4D377643F}"/>
    <cellStyle name="Normal 5" xfId="48" xr:uid="{7ED75FBD-9473-411D-90EB-F09936B845AF}"/>
    <cellStyle name="Normal 5 2" xfId="84" xr:uid="{7ED75FBD-9473-411D-90EB-F09936B845AF}"/>
    <cellStyle name="Normal 5 2 2" xfId="113" xr:uid="{7ED75FBD-9473-411D-90EB-F09936B845AF}"/>
    <cellStyle name="Normal 5 3" xfId="98" xr:uid="{7ED75FBD-9473-411D-90EB-F09936B845AF}"/>
    <cellStyle name="Normal 6" xfId="26" xr:uid="{95303F97-FA93-47FB-BD9A-2CCBD51185B6}"/>
    <cellStyle name="Normal 6 2" xfId="76" xr:uid="{95303F97-FA93-47FB-BD9A-2CCBD51185B6}"/>
    <cellStyle name="Normal 6 2 2" xfId="105" xr:uid="{95303F97-FA93-47FB-BD9A-2CCBD51185B6}"/>
    <cellStyle name="Normal 6 3" xfId="91" xr:uid="{95303F97-FA93-47FB-BD9A-2CCBD51185B6}"/>
    <cellStyle name="Normal 7" xfId="49" xr:uid="{5DEDD2FF-9B31-4805-A4FB-2946F68F25E7}"/>
    <cellStyle name="Normal 8" xfId="70" xr:uid="{E2BB0F86-897A-4142-BDD0-BCB7CEFE7926}"/>
    <cellStyle name="Normal 8 2" xfId="85" xr:uid="{E2BB0F86-897A-4142-BDD0-BCB7CEFE7926}"/>
    <cellStyle name="Normal 8 2 2" xfId="114" xr:uid="{E2BB0F86-897A-4142-BDD0-BCB7CEFE7926}"/>
    <cellStyle name="Normal 8 3" xfId="99" xr:uid="{E2BB0F86-897A-4142-BDD0-BCB7CEFE7926}"/>
    <cellStyle name="Normal 88" xfId="45" xr:uid="{6028A8DA-E89A-4AF0-A7C4-4BD84EF71D35}"/>
    <cellStyle name="Normal 88 2" xfId="83" xr:uid="{6028A8DA-E89A-4AF0-A7C4-4BD84EF71D35}"/>
    <cellStyle name="Normal 88 2 2" xfId="112" xr:uid="{6028A8DA-E89A-4AF0-A7C4-4BD84EF71D35}"/>
    <cellStyle name="Normal 88 3" xfId="97" xr:uid="{6028A8DA-E89A-4AF0-A7C4-4BD84EF71D35}"/>
    <cellStyle name="Note" xfId="9" builtinId="10" customBuiltin="1"/>
    <cellStyle name="Note 2" xfId="44" xr:uid="{CF016F6F-262B-4DAA-AC9D-D2C8261A93F8}"/>
    <cellStyle name="Note or source" xfId="51" xr:uid="{F9685085-22ED-40B8-8ECD-35E433CA2BF2}"/>
    <cellStyle name="NoteOrSource" xfId="18" xr:uid="{00000000-0005-0000-0000-00000C000000}"/>
    <cellStyle name="Number" xfId="10" xr:uid="{00000000-0005-0000-0000-00000D000000}"/>
    <cellStyle name="Ofcom Note" xfId="21" xr:uid="{00000000-0005-0000-0000-00000E000000}"/>
    <cellStyle name="Ofcom Output" xfId="19" xr:uid="{00000000-0005-0000-0000-00000F000000}"/>
    <cellStyle name="OfcomConfidential" xfId="22" xr:uid="{00000000-0005-0000-0000-000010000000}"/>
    <cellStyle name="Output" xfId="11" builtinId="21" customBuiltin="1"/>
    <cellStyle name="Output oet2017" xfId="61" xr:uid="{ADF58473-7E1C-4DAF-94BD-FAE7B270C338}"/>
    <cellStyle name="Percent 2" xfId="27" xr:uid="{9E471859-F6F3-437A-BE1B-CFC5ED969971}"/>
    <cellStyle name="Percent 2 2" xfId="47" xr:uid="{ADF9171D-3CAD-48C5-A828-1ACA93C8BBB3}"/>
    <cellStyle name="Percent 2 3" xfId="77" xr:uid="{9E471859-F6F3-437A-BE1B-CFC5ED969971}"/>
    <cellStyle name="Percent 2 3 2" xfId="106" xr:uid="{9E471859-F6F3-437A-BE1B-CFC5ED969971}"/>
    <cellStyle name="Percent 2 4" xfId="92" xr:uid="{9E471859-F6F3-437A-BE1B-CFC5ED969971}"/>
    <cellStyle name="Percent 3" xfId="34" xr:uid="{4D42B0ED-EF1A-4557-84E6-4830848AA662}"/>
    <cellStyle name="Percent 4" xfId="37" xr:uid="{F5C23B9B-37CB-4AAA-A23E-E4BDB2B63E3B}"/>
    <cellStyle name="Percent 4 2" xfId="82" xr:uid="{F5C23B9B-37CB-4AAA-A23E-E4BDB2B63E3B}"/>
    <cellStyle name="Percent 4 2 2" xfId="111" xr:uid="{F5C23B9B-37CB-4AAA-A23E-E4BDB2B63E3B}"/>
    <cellStyle name="Percent 4 3" xfId="96" xr:uid="{F5C23B9B-37CB-4AAA-A23E-E4BDB2B63E3B}"/>
    <cellStyle name="Percent 5" xfId="72" xr:uid="{71D2EA95-1401-4AE2-A980-E988FD5BF3C1}"/>
    <cellStyle name="Percent 5 2" xfId="87" xr:uid="{71D2EA95-1401-4AE2-A980-E988FD5BF3C1}"/>
    <cellStyle name="Percent 5 2 2" xfId="116" xr:uid="{71D2EA95-1401-4AE2-A980-E988FD5BF3C1}"/>
    <cellStyle name="Percent 5 3" xfId="101" xr:uid="{71D2EA95-1401-4AE2-A980-E988FD5BF3C1}"/>
    <cellStyle name="Percentage" xfId="12" xr:uid="{00000000-0005-0000-0000-000012000000}"/>
    <cellStyle name="QA highlight" xfId="62" xr:uid="{3C7CB082-E74C-480D-994C-FABAB52142AB}"/>
    <cellStyle name="QA_Highlight" xfId="20" xr:uid="{00000000-0005-0000-0000-000013000000}"/>
    <cellStyle name="Randomized" xfId="58" xr:uid="{9729DFF4-5534-4A6A-B239-9D6F2BE6E1FE}"/>
    <cellStyle name="Range name" xfId="67" xr:uid="{00D86917-FD00-4B88-91E8-2CF2D541DA85}"/>
    <cellStyle name="Source" xfId="13" xr:uid="{00000000-0005-0000-0000-000014000000}"/>
    <cellStyle name="Total" xfId="14" builtinId="25" customBuiltin="1"/>
    <cellStyle name="Unhighlight" xfId="15" xr:uid="{00000000-0005-0000-0000-000016000000}"/>
    <cellStyle name="Unhighlight 2" xfId="64" xr:uid="{734A9D7B-CF18-44D0-B917-ABA5990FE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642566"/>
      <color rgb="FFEAEAEA"/>
      <color rgb="FFF8F8F8"/>
      <color rgb="FFF7941D"/>
      <color rgb="FFFFF200"/>
      <color rgb="FFC90044"/>
      <color rgb="FF00FFFF"/>
      <color rgb="FF969696"/>
      <color rgb="FF660066"/>
      <color rgb="FFE8D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06/relationships/attachedToolbars" Target="attachedToolbars.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1190625</xdr:colOff>
      <xdr:row>2</xdr:row>
      <xdr:rowOff>61913</xdr:rowOff>
    </xdr:to>
    <xdr:pic>
      <xdr:nvPicPr>
        <xdr:cNvPr id="4" name="Picture 3" descr="image003">
          <a:extLst>
            <a:ext uri="{FF2B5EF4-FFF2-40B4-BE49-F238E27FC236}">
              <a16:creationId xmlns:a16="http://schemas.microsoft.com/office/drawing/2014/main" id="{3939A6A3-AC43-4C8F-9AB9-577C6D380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43138" cy="981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9526</xdr:rowOff>
    </xdr:from>
    <xdr:to>
      <xdr:col>1</xdr:col>
      <xdr:colOff>2057400</xdr:colOff>
      <xdr:row>2</xdr:row>
      <xdr:rowOff>19051</xdr:rowOff>
    </xdr:to>
    <xdr:pic>
      <xdr:nvPicPr>
        <xdr:cNvPr id="2" name="Picture 1" descr="image003">
          <a:extLst>
            <a:ext uri="{FF2B5EF4-FFF2-40B4-BE49-F238E27FC236}">
              <a16:creationId xmlns:a16="http://schemas.microsoft.com/office/drawing/2014/main" id="{827B6B61-7C18-46B6-97E8-4B0987EE1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6"/>
          <a:ext cx="2243138"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C28"/>
  <sheetViews>
    <sheetView showGridLines="0" defaultGridColor="0" colorId="22" zoomScaleNormal="95" zoomScaleSheetLayoutView="75" workbookViewId="0">
      <pane ySplit="2" topLeftCell="A3" activePane="bottomLeft" state="frozen"/>
      <selection pane="bottomLeft" activeCell="A23" sqref="A23:C23"/>
    </sheetView>
  </sheetViews>
  <sheetFormatPr defaultColWidth="12.765625" defaultRowHeight="11.65" x14ac:dyDescent="0.35"/>
  <cols>
    <col min="1" max="1" width="17" style="112" customWidth="1"/>
    <col min="2" max="2" width="24.4609375" style="112" customWidth="1"/>
    <col min="3" max="3" width="159.3828125" style="112" customWidth="1"/>
    <col min="4" max="16384" width="12.765625" style="36"/>
  </cols>
  <sheetData>
    <row r="1" spans="1:3" ht="12" customHeight="1" x14ac:dyDescent="0.35"/>
    <row r="2" spans="1:3" ht="60.4" customHeight="1" x14ac:dyDescent="0.85">
      <c r="A2" s="36"/>
      <c r="B2" s="36"/>
      <c r="C2" s="113" t="str">
        <f>Workbook.Title</f>
        <v>Inter-exchange dark fibre pricing model</v>
      </c>
    </row>
    <row r="3" spans="1:3" ht="7.5" customHeight="1" x14ac:dyDescent="0.35">
      <c r="A3" s="36"/>
      <c r="B3" s="36"/>
      <c r="C3" s="36"/>
    </row>
    <row r="4" spans="1:3" s="72" customFormat="1" ht="18" x14ac:dyDescent="0.55000000000000004">
      <c r="A4" s="114" t="s">
        <v>11</v>
      </c>
      <c r="B4" s="114"/>
    </row>
    <row r="5" spans="1:3" ht="6" customHeight="1" x14ac:dyDescent="0.35">
      <c r="A5" s="36"/>
      <c r="B5" s="36"/>
      <c r="C5" s="36"/>
    </row>
    <row r="6" spans="1:3" x14ac:dyDescent="0.35">
      <c r="A6" s="115" t="s">
        <v>10</v>
      </c>
      <c r="B6" s="116" t="s">
        <v>291</v>
      </c>
    </row>
    <row r="7" spans="1:3" x14ac:dyDescent="0.35">
      <c r="A7" s="115" t="s">
        <v>9</v>
      </c>
      <c r="B7" s="112" t="s">
        <v>286</v>
      </c>
    </row>
    <row r="8" spans="1:3" ht="14.35" customHeight="1" x14ac:dyDescent="0.35">
      <c r="A8" s="115" t="s">
        <v>144</v>
      </c>
      <c r="B8" s="112" t="s">
        <v>296</v>
      </c>
    </row>
    <row r="10" spans="1:3" s="72" customFormat="1" ht="18" x14ac:dyDescent="0.55000000000000004">
      <c r="A10" s="114" t="s">
        <v>12</v>
      </c>
      <c r="B10" s="114"/>
    </row>
    <row r="11" spans="1:3" x14ac:dyDescent="0.35">
      <c r="A11" s="36"/>
      <c r="B11" s="36"/>
      <c r="C11" s="36"/>
    </row>
    <row r="12" spans="1:3" ht="14.25" x14ac:dyDescent="0.45">
      <c r="A12" s="117" t="s">
        <v>142</v>
      </c>
      <c r="B12" s="118" t="s">
        <v>143</v>
      </c>
      <c r="C12" s="118" t="s">
        <v>0</v>
      </c>
    </row>
    <row r="13" spans="1:3" ht="13.35" customHeight="1" x14ac:dyDescent="0.35">
      <c r="A13" s="156" t="s">
        <v>64</v>
      </c>
      <c r="B13" s="119" t="s">
        <v>63</v>
      </c>
      <c r="C13" s="119" t="s">
        <v>195</v>
      </c>
    </row>
    <row r="14" spans="1:3" ht="13.35" customHeight="1" x14ac:dyDescent="0.35">
      <c r="A14" s="172" t="s">
        <v>136</v>
      </c>
      <c r="B14" s="119" t="s">
        <v>247</v>
      </c>
      <c r="C14" s="119" t="s">
        <v>248</v>
      </c>
    </row>
    <row r="15" spans="1:3" ht="13.35" customHeight="1" x14ac:dyDescent="0.35">
      <c r="A15" s="172"/>
      <c r="B15" s="119" t="s">
        <v>119</v>
      </c>
      <c r="C15" s="119" t="s">
        <v>194</v>
      </c>
    </row>
    <row r="16" spans="1:3" ht="13.35" customHeight="1" x14ac:dyDescent="0.35">
      <c r="A16" s="172"/>
      <c r="B16" s="119" t="s">
        <v>145</v>
      </c>
      <c r="C16" s="119" t="s">
        <v>287</v>
      </c>
    </row>
    <row r="17" spans="1:3" ht="13.35" customHeight="1" x14ac:dyDescent="0.35">
      <c r="A17" s="172"/>
      <c r="B17" s="119" t="s">
        <v>146</v>
      </c>
      <c r="C17" s="119" t="s">
        <v>288</v>
      </c>
    </row>
    <row r="18" spans="1:3" ht="13.35" customHeight="1" x14ac:dyDescent="0.35">
      <c r="A18" s="172"/>
      <c r="B18" s="119" t="s">
        <v>266</v>
      </c>
      <c r="C18" s="119" t="s">
        <v>289</v>
      </c>
    </row>
    <row r="19" spans="1:3" ht="13.35" customHeight="1" x14ac:dyDescent="0.35">
      <c r="A19" s="172"/>
      <c r="B19" s="119" t="s">
        <v>157</v>
      </c>
      <c r="C19" s="119" t="s">
        <v>193</v>
      </c>
    </row>
    <row r="20" spans="1:3" x14ac:dyDescent="0.35">
      <c r="A20" s="120"/>
    </row>
    <row r="21" spans="1:3" ht="20.350000000000001" customHeight="1" x14ac:dyDescent="0.55000000000000004">
      <c r="A21" s="114" t="s">
        <v>187</v>
      </c>
    </row>
    <row r="23" spans="1:3" ht="17.850000000000001" customHeight="1" x14ac:dyDescent="0.35">
      <c r="A23" s="173" t="s">
        <v>188</v>
      </c>
      <c r="B23" s="173"/>
      <c r="C23" s="173"/>
    </row>
    <row r="24" spans="1:3" ht="23.35" customHeight="1" x14ac:dyDescent="0.35">
      <c r="A24" s="171" t="s">
        <v>290</v>
      </c>
      <c r="B24" s="171"/>
      <c r="C24" s="171"/>
    </row>
    <row r="25" spans="1:3" ht="44.75" customHeight="1" x14ac:dyDescent="0.35">
      <c r="A25" s="170" t="s">
        <v>189</v>
      </c>
      <c r="B25" s="170"/>
      <c r="C25" s="170"/>
    </row>
    <row r="26" spans="1:3" x14ac:dyDescent="0.35">
      <c r="A26" s="171" t="s">
        <v>190</v>
      </c>
      <c r="B26" s="171"/>
      <c r="C26" s="171"/>
    </row>
    <row r="27" spans="1:3" ht="37.25" customHeight="1" x14ac:dyDescent="0.35">
      <c r="A27" s="171" t="s">
        <v>191</v>
      </c>
      <c r="B27" s="171"/>
      <c r="C27" s="171"/>
    </row>
    <row r="28" spans="1:3" x14ac:dyDescent="0.35">
      <c r="A28" s="171" t="s">
        <v>192</v>
      </c>
      <c r="B28" s="171"/>
      <c r="C28" s="171"/>
    </row>
  </sheetData>
  <mergeCells count="8">
    <mergeCell ref="A25:C25"/>
    <mergeCell ref="A26:C26"/>
    <mergeCell ref="A27:C27"/>
    <mergeCell ref="A28:C28"/>
    <mergeCell ref="A14:A15"/>
    <mergeCell ref="A16:A19"/>
    <mergeCell ref="A23:C23"/>
    <mergeCell ref="A24:C24"/>
  </mergeCells>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9543-69B0-42D7-A8E5-D7D011C71150}">
  <sheetPr codeName="Preamble31">
    <outlinePr summaryBelow="0"/>
    <pageSetUpPr autoPageBreaks="0" fitToPage="1"/>
  </sheetPr>
  <dimension ref="A1:K42"/>
  <sheetViews>
    <sheetView defaultGridColor="0" colorId="22" zoomScaleNormal="100" workbookViewId="0">
      <pane ySplit="2" topLeftCell="A3" activePane="bottomLeft" state="frozen"/>
      <selection pane="bottomLeft" activeCell="C32" sqref="C32"/>
    </sheetView>
  </sheetViews>
  <sheetFormatPr defaultColWidth="14.4609375" defaultRowHeight="14.25" x14ac:dyDescent="0.35"/>
  <cols>
    <col min="1" max="1" width="3" style="7" customWidth="1"/>
    <col min="2" max="2" width="49.23046875" style="7" customWidth="1"/>
    <col min="3" max="6" width="14.4609375" style="7"/>
    <col min="7" max="7" width="8.15234375" style="7" customWidth="1"/>
    <col min="8" max="16384" width="14.4609375" style="7"/>
  </cols>
  <sheetData>
    <row r="1" spans="1:8" ht="12" customHeight="1" x14ac:dyDescent="0.75">
      <c r="A1" s="5"/>
      <c r="B1" s="5"/>
      <c r="C1" s="6"/>
      <c r="E1" s="5"/>
    </row>
    <row r="2" spans="1:8" ht="64.5" customHeight="1" x14ac:dyDescent="0.75">
      <c r="H2" s="8" t="s">
        <v>4</v>
      </c>
    </row>
    <row r="3" spans="1:8" x14ac:dyDescent="0.35">
      <c r="A3" s="9"/>
    </row>
    <row r="5" spans="1:8" ht="17.25" x14ac:dyDescent="0.35">
      <c r="A5" s="10" t="s">
        <v>16</v>
      </c>
    </row>
    <row r="6" spans="1:8" ht="8.35" customHeight="1" x14ac:dyDescent="0.35"/>
    <row r="7" spans="1:8" ht="6.85" customHeight="1" x14ac:dyDescent="0.35">
      <c r="A7" s="11"/>
    </row>
    <row r="8" spans="1:8" x14ac:dyDescent="0.35">
      <c r="B8" s="12" t="s">
        <v>198</v>
      </c>
      <c r="C8" s="13">
        <v>100</v>
      </c>
      <c r="E8" s="7" t="s">
        <v>199</v>
      </c>
    </row>
    <row r="9" spans="1:8" x14ac:dyDescent="0.35">
      <c r="B9" s="12"/>
      <c r="C9" s="14"/>
    </row>
    <row r="10" spans="1:8" ht="15" customHeight="1" x14ac:dyDescent="0.35">
      <c r="B10" s="12" t="s">
        <v>200</v>
      </c>
      <c r="C10" s="15">
        <v>100</v>
      </c>
      <c r="E10" s="7" t="s">
        <v>201</v>
      </c>
    </row>
    <row r="11" spans="1:8" x14ac:dyDescent="0.35">
      <c r="B11" s="12"/>
      <c r="C11" s="14"/>
    </row>
    <row r="12" spans="1:8" x14ac:dyDescent="0.35">
      <c r="B12" s="12" t="s">
        <v>202</v>
      </c>
      <c r="C12" s="16">
        <v>100</v>
      </c>
      <c r="E12" s="7" t="s">
        <v>203</v>
      </c>
    </row>
    <row r="13" spans="1:8" x14ac:dyDescent="0.35">
      <c r="B13" s="12"/>
      <c r="C13" s="14"/>
    </row>
    <row r="14" spans="1:8" x14ac:dyDescent="0.35">
      <c r="B14" s="12" t="s">
        <v>204</v>
      </c>
      <c r="C14" s="17">
        <v>100</v>
      </c>
      <c r="E14" s="7" t="s">
        <v>205</v>
      </c>
    </row>
    <row r="15" spans="1:8" ht="14.65" thickBot="1" x14ac:dyDescent="0.4">
      <c r="B15" s="12"/>
      <c r="C15" s="14"/>
    </row>
    <row r="16" spans="1:8" ht="14.65" thickBot="1" x14ac:dyDescent="0.4">
      <c r="B16" s="12" t="s">
        <v>141</v>
      </c>
      <c r="C16" s="18">
        <v>100</v>
      </c>
      <c r="E16" s="7" t="s">
        <v>206</v>
      </c>
    </row>
    <row r="17" spans="2:11" ht="14.65" thickBot="1" x14ac:dyDescent="0.4">
      <c r="B17" s="12"/>
      <c r="C17" s="14"/>
    </row>
    <row r="18" spans="2:11" ht="14.65" thickBot="1" x14ac:dyDescent="0.4">
      <c r="B18" s="12" t="s">
        <v>207</v>
      </c>
      <c r="C18" s="19">
        <v>100</v>
      </c>
      <c r="E18" s="7" t="s">
        <v>208</v>
      </c>
    </row>
    <row r="19" spans="2:11" ht="14.65" thickBot="1" x14ac:dyDescent="0.4">
      <c r="B19" s="12"/>
      <c r="C19" s="14"/>
    </row>
    <row r="20" spans="2:11" ht="14.65" thickBot="1" x14ac:dyDescent="0.4">
      <c r="B20" s="12" t="s">
        <v>209</v>
      </c>
      <c r="C20" s="20">
        <v>100</v>
      </c>
      <c r="E20" s="7" t="s">
        <v>210</v>
      </c>
    </row>
    <row r="21" spans="2:11" x14ac:dyDescent="0.35">
      <c r="B21" s="12"/>
      <c r="C21" s="14"/>
    </row>
    <row r="22" spans="2:11" x14ac:dyDescent="0.35">
      <c r="B22" s="7" t="s">
        <v>211</v>
      </c>
      <c r="C22" s="21">
        <v>100</v>
      </c>
      <c r="E22" s="7" t="s">
        <v>212</v>
      </c>
    </row>
    <row r="24" spans="2:11" x14ac:dyDescent="0.35">
      <c r="B24" s="7" t="s">
        <v>213</v>
      </c>
      <c r="C24" s="22"/>
      <c r="E24" s="7" t="s">
        <v>214</v>
      </c>
    </row>
    <row r="26" spans="2:11" x14ac:dyDescent="0.35">
      <c r="B26" s="7" t="s">
        <v>1</v>
      </c>
      <c r="C26" s="23">
        <v>100</v>
      </c>
      <c r="E26" s="7" t="s">
        <v>3</v>
      </c>
    </row>
    <row r="27" spans="2:11" x14ac:dyDescent="0.35">
      <c r="B27" s="12"/>
      <c r="C27" s="14"/>
    </row>
    <row r="28" spans="2:11" x14ac:dyDescent="0.35">
      <c r="B28" s="7" t="s">
        <v>2</v>
      </c>
      <c r="C28" s="24">
        <v>100</v>
      </c>
      <c r="E28" s="7" t="s">
        <v>14</v>
      </c>
    </row>
    <row r="30" spans="2:11" x14ac:dyDescent="0.35">
      <c r="B30" s="7" t="s">
        <v>215</v>
      </c>
      <c r="C30" s="25">
        <v>100</v>
      </c>
      <c r="E30" s="7" t="s">
        <v>216</v>
      </c>
    </row>
    <row r="32" spans="2:11" x14ac:dyDescent="0.35">
      <c r="B32" s="7" t="s">
        <v>217</v>
      </c>
      <c r="C32" s="26" t="b">
        <v>1</v>
      </c>
      <c r="E32" s="7" t="s">
        <v>7</v>
      </c>
      <c r="F32" s="27"/>
      <c r="G32" s="27"/>
      <c r="H32" s="27"/>
      <c r="I32" s="27"/>
      <c r="J32" s="27"/>
      <c r="K32" s="27"/>
    </row>
    <row r="33" spans="2:11" x14ac:dyDescent="0.35">
      <c r="B33" s="7" t="s">
        <v>218</v>
      </c>
      <c r="C33" s="28" t="b">
        <v>0</v>
      </c>
      <c r="F33" s="27"/>
      <c r="G33" s="27"/>
      <c r="H33" s="27"/>
      <c r="I33" s="27"/>
      <c r="J33" s="27"/>
      <c r="K33" s="27"/>
    </row>
    <row r="35" spans="2:11" x14ac:dyDescent="0.35">
      <c r="B35" s="7" t="s">
        <v>219</v>
      </c>
      <c r="C35" s="9" t="s">
        <v>220</v>
      </c>
      <c r="E35" s="7" t="s">
        <v>221</v>
      </c>
    </row>
    <row r="37" spans="2:11" x14ac:dyDescent="0.35">
      <c r="B37" s="7" t="s">
        <v>15</v>
      </c>
      <c r="C37" s="29"/>
      <c r="E37" s="7" t="s">
        <v>222</v>
      </c>
    </row>
    <row r="38" spans="2:11" x14ac:dyDescent="0.35">
      <c r="C38" s="30"/>
    </row>
    <row r="39" spans="2:11" x14ac:dyDescent="0.35">
      <c r="B39" s="7" t="s">
        <v>5</v>
      </c>
      <c r="C39" s="31" t="s">
        <v>223</v>
      </c>
      <c r="E39" s="7" t="s">
        <v>8</v>
      </c>
    </row>
    <row r="41" spans="2:11" x14ac:dyDescent="0.35">
      <c r="B41" s="32" t="s">
        <v>17</v>
      </c>
      <c r="C41" s="14"/>
      <c r="E41" s="7" t="s">
        <v>18</v>
      </c>
    </row>
    <row r="42" spans="2:11" x14ac:dyDescent="0.35">
      <c r="B42" s="12"/>
      <c r="C42" s="14"/>
    </row>
  </sheetData>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F967-DD65-496B-9D4D-B121277837EE}">
  <sheetPr codeName="Sheet1">
    <tabColor rgb="FFFF0000"/>
    <pageSetUpPr autoPageBreaks="0"/>
  </sheetPr>
  <dimension ref="A1:L1"/>
  <sheetViews>
    <sheetView defaultGridColor="0" colorId="22" workbookViewId="0">
      <pane ySplit="1" topLeftCell="A5" activePane="bottomLeft" state="frozen"/>
      <selection activeCell="E28" sqref="E28"/>
      <selection pane="bottomLeft" activeCell="C42" sqref="C42:C44"/>
    </sheetView>
  </sheetViews>
  <sheetFormatPr defaultColWidth="12.765625" defaultRowHeight="11.65" x14ac:dyDescent="0.35"/>
  <cols>
    <col min="1" max="1" width="12.765625" style="2" customWidth="1"/>
    <col min="2" max="16384" width="12.765625" style="2"/>
  </cols>
  <sheetData>
    <row r="1" spans="1:12" s="1" customFormat="1" ht="40.5" customHeight="1" x14ac:dyDescent="0.35">
      <c r="A1" s="3" t="s">
        <v>6</v>
      </c>
      <c r="L1" s="1" t="s">
        <v>13</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8DA1-3889-4A4D-974C-1BEAA1ACCC96}">
  <sheetPr codeName="Sheet3">
    <pageSetUpPr autoPageBreaks="0"/>
  </sheetPr>
  <dimension ref="A1:L46"/>
  <sheetViews>
    <sheetView defaultGridColor="0" colorId="22" workbookViewId="0">
      <pane ySplit="1" topLeftCell="A2" activePane="bottomLeft" state="frozen"/>
      <selection pane="bottomLeft" activeCell="E18" sqref="E18"/>
    </sheetView>
  </sheetViews>
  <sheetFormatPr defaultColWidth="12.765625" defaultRowHeight="11.65" x14ac:dyDescent="0.35"/>
  <cols>
    <col min="1" max="1" width="6.15234375" style="36" customWidth="1"/>
    <col min="2" max="2" width="39.765625" style="36" customWidth="1"/>
    <col min="3" max="3" width="22.84375" style="36" customWidth="1"/>
    <col min="4" max="5" width="14.23046875" style="36" customWidth="1"/>
    <col min="6" max="8" width="12.765625" style="36"/>
    <col min="9" max="9" width="18.765625" style="36" customWidth="1"/>
    <col min="10" max="16384" width="12.765625" style="36"/>
  </cols>
  <sheetData>
    <row r="1" spans="1:10" s="72" customFormat="1" ht="40.5" customHeight="1" x14ac:dyDescent="0.35">
      <c r="A1" s="96" t="s">
        <v>63</v>
      </c>
      <c r="J1" s="72" t="s">
        <v>13</v>
      </c>
    </row>
    <row r="2" spans="1:10" ht="16.25" customHeight="1" x14ac:dyDescent="0.35"/>
    <row r="3" spans="1:10" ht="19.899999999999999" customHeight="1" x14ac:dyDescent="0.35">
      <c r="B3" s="97" t="s">
        <v>63</v>
      </c>
      <c r="C3" s="98"/>
      <c r="D3" s="98"/>
      <c r="E3" s="98"/>
      <c r="F3" s="98"/>
      <c r="G3" s="98"/>
      <c r="H3" s="98"/>
    </row>
    <row r="5" spans="1:10" ht="12" customHeight="1" x14ac:dyDescent="0.35">
      <c r="B5" s="39" t="s">
        <v>83</v>
      </c>
    </row>
    <row r="6" spans="1:10" ht="12" customHeight="1" x14ac:dyDescent="0.35">
      <c r="B6" s="99" t="s">
        <v>155</v>
      </c>
      <c r="C6" s="95" t="s">
        <v>71</v>
      </c>
      <c r="D6" s="88" t="s">
        <v>156</v>
      </c>
      <c r="E6" s="124" t="s">
        <v>282</v>
      </c>
    </row>
    <row r="7" spans="1:10" ht="12" customHeight="1" x14ac:dyDescent="0.35">
      <c r="B7" s="100" t="s">
        <v>68</v>
      </c>
      <c r="C7" s="109">
        <v>7.0999999999999994E-2</v>
      </c>
      <c r="D7" s="88" t="s">
        <v>62</v>
      </c>
      <c r="E7" s="124" t="s">
        <v>253</v>
      </c>
    </row>
    <row r="8" spans="1:10" ht="12" customHeight="1" x14ac:dyDescent="0.35">
      <c r="B8" s="100" t="s">
        <v>116</v>
      </c>
      <c r="C8" s="136">
        <v>0.2</v>
      </c>
      <c r="D8" s="88" t="s">
        <v>117</v>
      </c>
      <c r="E8" s="124" t="s">
        <v>267</v>
      </c>
    </row>
    <row r="9" spans="1:10" ht="12" customHeight="1" x14ac:dyDescent="0.35"/>
    <row r="10" spans="1:10" ht="12" customHeight="1" x14ac:dyDescent="0.35">
      <c r="B10" s="39" t="s">
        <v>178</v>
      </c>
    </row>
    <row r="11" spans="1:10" ht="12" customHeight="1" x14ac:dyDescent="0.35">
      <c r="B11" s="39"/>
    </row>
    <row r="12" spans="1:10" ht="12" customHeight="1" x14ac:dyDescent="0.35">
      <c r="B12" s="49" t="s">
        <v>236</v>
      </c>
      <c r="E12" s="125" t="s">
        <v>279</v>
      </c>
    </row>
    <row r="13" spans="1:10" ht="12" customHeight="1" x14ac:dyDescent="0.35">
      <c r="A13" s="78" t="s">
        <v>147</v>
      </c>
      <c r="B13" s="36" t="s">
        <v>79</v>
      </c>
      <c r="C13" s="61">
        <v>0</v>
      </c>
      <c r="D13" s="49"/>
    </row>
    <row r="14" spans="1:10" ht="12" customHeight="1" x14ac:dyDescent="0.35">
      <c r="A14" s="78" t="s">
        <v>148</v>
      </c>
      <c r="B14" s="36" t="s">
        <v>78</v>
      </c>
      <c r="C14" s="61">
        <v>0</v>
      </c>
      <c r="E14" s="140" t="s">
        <v>280</v>
      </c>
    </row>
    <row r="15" spans="1:10" ht="12" customHeight="1" x14ac:dyDescent="0.35">
      <c r="A15" s="78" t="s">
        <v>149</v>
      </c>
      <c r="B15" s="36" t="s">
        <v>77</v>
      </c>
      <c r="C15" s="61">
        <v>1</v>
      </c>
      <c r="D15" s="88"/>
      <c r="E15" s="50"/>
    </row>
    <row r="16" spans="1:10" ht="12" customHeight="1" x14ac:dyDescent="0.35">
      <c r="A16" s="122" t="s">
        <v>234</v>
      </c>
      <c r="C16" s="122" t="s">
        <v>231</v>
      </c>
      <c r="E16" s="50"/>
    </row>
    <row r="17" spans="2:12" ht="12" customHeight="1" x14ac:dyDescent="0.35">
      <c r="E17" s="50"/>
    </row>
    <row r="18" spans="2:12" ht="12" customHeight="1" x14ac:dyDescent="0.35">
      <c r="B18" s="49" t="s">
        <v>237</v>
      </c>
      <c r="C18" s="101"/>
      <c r="E18" s="126" t="s">
        <v>281</v>
      </c>
    </row>
    <row r="19" spans="2:12" ht="12" customHeight="1" x14ac:dyDescent="0.35">
      <c r="B19" s="36" t="s">
        <v>80</v>
      </c>
      <c r="C19" s="61">
        <v>0</v>
      </c>
    </row>
    <row r="20" spans="2:12" ht="12" customHeight="1" x14ac:dyDescent="0.35">
      <c r="B20" s="36" t="s">
        <v>81</v>
      </c>
      <c r="C20" s="61">
        <v>0</v>
      </c>
    </row>
    <row r="21" spans="2:12" ht="12" customHeight="1" x14ac:dyDescent="0.35">
      <c r="B21" s="36" t="s">
        <v>82</v>
      </c>
      <c r="C21" s="61">
        <v>1</v>
      </c>
      <c r="D21" s="53"/>
      <c r="E21" s="50"/>
      <c r="F21" s="53"/>
      <c r="G21" s="53"/>
    </row>
    <row r="22" spans="2:12" ht="12" customHeight="1" x14ac:dyDescent="0.35">
      <c r="B22" s="36" t="s">
        <v>150</v>
      </c>
      <c r="C22" s="61">
        <v>0</v>
      </c>
      <c r="D22" s="53"/>
      <c r="E22" s="53"/>
      <c r="F22" s="53"/>
      <c r="G22" s="53"/>
    </row>
    <row r="23" spans="2:12" ht="12" customHeight="1" x14ac:dyDescent="0.35">
      <c r="B23" s="123" t="s">
        <v>233</v>
      </c>
      <c r="C23" s="122" t="s">
        <v>232</v>
      </c>
      <c r="D23" s="53"/>
      <c r="E23" s="53"/>
      <c r="F23" s="53"/>
      <c r="G23" s="53"/>
    </row>
    <row r="24" spans="2:12" ht="12" customHeight="1" x14ac:dyDescent="0.35">
      <c r="B24" s="53"/>
      <c r="C24" s="53"/>
      <c r="D24" s="53"/>
      <c r="E24" s="53"/>
      <c r="F24" s="53"/>
      <c r="G24" s="53"/>
    </row>
    <row r="25" spans="2:12" ht="12" customHeight="1" x14ac:dyDescent="0.35">
      <c r="B25" s="111" t="s">
        <v>265</v>
      </c>
      <c r="C25" s="49"/>
      <c r="D25" s="49"/>
      <c r="E25" s="53"/>
      <c r="F25" s="53"/>
      <c r="G25" s="53"/>
    </row>
    <row r="26" spans="2:12" ht="12" customHeight="1" x14ac:dyDescent="0.35">
      <c r="B26" s="100" t="s">
        <v>264</v>
      </c>
      <c r="C26" s="161">
        <v>7100</v>
      </c>
      <c r="D26" s="88" t="s">
        <v>65</v>
      </c>
      <c r="E26" s="127" t="s">
        <v>225</v>
      </c>
      <c r="F26" s="53"/>
      <c r="G26" s="53"/>
    </row>
    <row r="27" spans="2:12" x14ac:dyDescent="0.35">
      <c r="B27" s="53"/>
      <c r="C27" s="53"/>
      <c r="D27" s="53"/>
      <c r="E27" s="53"/>
      <c r="F27" s="53"/>
      <c r="G27" s="53"/>
    </row>
    <row r="28" spans="2:12" ht="18" customHeight="1" x14ac:dyDescent="0.35">
      <c r="B28" s="97" t="s">
        <v>182</v>
      </c>
      <c r="C28" s="98"/>
      <c r="D28" s="98"/>
      <c r="E28" s="98"/>
      <c r="F28" s="98"/>
      <c r="G28" s="98"/>
      <c r="H28" s="98"/>
    </row>
    <row r="29" spans="2:12" x14ac:dyDescent="0.35">
      <c r="B29" s="53"/>
      <c r="C29" s="102"/>
      <c r="D29" s="53"/>
      <c r="E29" s="53"/>
      <c r="F29" s="53"/>
      <c r="G29" s="53"/>
    </row>
    <row r="30" spans="2:12" ht="22.9" customHeight="1" x14ac:dyDescent="0.35">
      <c r="B30" s="39" t="s">
        <v>180</v>
      </c>
      <c r="E30" s="87" t="s">
        <v>87</v>
      </c>
      <c r="J30" s="78"/>
      <c r="K30" s="78"/>
      <c r="L30" s="78"/>
    </row>
    <row r="31" spans="2:12" ht="12" customHeight="1" x14ac:dyDescent="0.35">
      <c r="B31" s="103" t="s">
        <v>66</v>
      </c>
      <c r="C31" s="49" t="s">
        <v>226</v>
      </c>
      <c r="E31" s="155">
        <f t="array" ref="E31:E33">TRANSPOSE('Main services'!$E$145:$G$145)</f>
        <v>375.61479189341327</v>
      </c>
      <c r="F31" s="104"/>
      <c r="J31" s="104"/>
      <c r="K31" s="104"/>
      <c r="L31" s="105"/>
    </row>
    <row r="32" spans="2:12" ht="12" customHeight="1" x14ac:dyDescent="0.35">
      <c r="B32" s="106" t="s">
        <v>67</v>
      </c>
      <c r="C32" s="49" t="s">
        <v>227</v>
      </c>
      <c r="E32" s="155">
        <v>106.12455921124089</v>
      </c>
      <c r="I32" s="104"/>
      <c r="J32" s="104"/>
      <c r="K32" s="104"/>
      <c r="L32" s="105"/>
    </row>
    <row r="33" spans="2:12" ht="12" customHeight="1" x14ac:dyDescent="0.35">
      <c r="B33" s="106" t="s">
        <v>32</v>
      </c>
      <c r="C33" s="49" t="s">
        <v>228</v>
      </c>
      <c r="E33" s="146">
        <v>0.12475301372947988</v>
      </c>
      <c r="J33" s="104"/>
      <c r="K33" s="104"/>
      <c r="L33" s="105"/>
    </row>
    <row r="34" spans="2:12" ht="12" customHeight="1" x14ac:dyDescent="0.35">
      <c r="E34" s="107"/>
      <c r="I34" s="108"/>
      <c r="J34" s="104"/>
      <c r="K34" s="104"/>
      <c r="L34" s="105"/>
    </row>
    <row r="35" spans="2:12" ht="12" customHeight="1" x14ac:dyDescent="0.35">
      <c r="B35" s="39" t="s">
        <v>179</v>
      </c>
      <c r="E35" s="107"/>
    </row>
    <row r="36" spans="2:12" ht="12" customHeight="1" x14ac:dyDescent="0.35">
      <c r="B36" s="103" t="s">
        <v>66</v>
      </c>
      <c r="C36" s="49" t="s">
        <v>226</v>
      </c>
      <c r="E36" s="155">
        <f>2*E31-'Main services'!$E$105</f>
        <v>638.72958378682654</v>
      </c>
      <c r="F36" s="140" t="s">
        <v>299</v>
      </c>
    </row>
    <row r="37" spans="2:12" ht="12" customHeight="1" x14ac:dyDescent="0.35">
      <c r="B37" s="106" t="s">
        <v>67</v>
      </c>
      <c r="C37" s="49" t="s">
        <v>227</v>
      </c>
      <c r="E37" s="155">
        <f t="shared" ref="E37:E38" si="0">2*E32</f>
        <v>212.24911842248179</v>
      </c>
      <c r="F37" s="140" t="s">
        <v>283</v>
      </c>
    </row>
    <row r="38" spans="2:12" ht="12" customHeight="1" x14ac:dyDescent="0.35">
      <c r="B38" s="106" t="s">
        <v>32</v>
      </c>
      <c r="C38" s="49" t="s">
        <v>228</v>
      </c>
      <c r="E38" s="146">
        <f t="shared" si="0"/>
        <v>0.24950602745895975</v>
      </c>
      <c r="F38" s="140" t="s">
        <v>283</v>
      </c>
    </row>
    <row r="39" spans="2:12" x14ac:dyDescent="0.35">
      <c r="D39" s="107"/>
    </row>
    <row r="40" spans="2:12" x14ac:dyDescent="0.35">
      <c r="B40" s="39" t="s">
        <v>119</v>
      </c>
      <c r="D40" s="107"/>
    </row>
    <row r="41" spans="2:12" ht="14.25" x14ac:dyDescent="0.35">
      <c r="B41" s="103" t="s">
        <v>120</v>
      </c>
      <c r="C41" s="49" t="s">
        <v>229</v>
      </c>
      <c r="D41" s="155">
        <f>'Ancillary services'!D12</f>
        <v>166.84800000000001</v>
      </c>
    </row>
    <row r="42" spans="2:12" ht="14.25" x14ac:dyDescent="0.35">
      <c r="B42" s="103" t="s">
        <v>181</v>
      </c>
      <c r="C42" s="49" t="s">
        <v>230</v>
      </c>
      <c r="D42" s="155">
        <f>'Ancillary services'!D36</f>
        <v>304.62</v>
      </c>
    </row>
    <row r="46" spans="2:12" x14ac:dyDescent="0.35">
      <c r="E46" s="104"/>
    </row>
  </sheetData>
  <dataValidations count="3">
    <dataValidation type="list" allowBlank="1" showInputMessage="1" showErrorMessage="1" sqref="C6" xr:uid="{1016167C-F59D-4537-AA06-E68CA327700D}">
      <formula1>"Unadjusted, Adjusted"</formula1>
    </dataValidation>
    <dataValidation type="list" allowBlank="1" showInputMessage="1" showErrorMessage="1" sqref="C13:C15 C19:C22" xr:uid="{AD86A41E-7C0A-4DEA-8516-AAA79B987FF6}">
      <formula1>"1,0"</formula1>
    </dataValidation>
    <dataValidation type="decimal" allowBlank="1" showInputMessage="1" showErrorMessage="1" sqref="C7:C8" xr:uid="{593DF60B-5F3A-43B0-AE62-1FDA5BBC5B5C}">
      <formula1>0</formula1>
      <formula2>1</formula2>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E165-54F8-457F-A2D6-04B7029D3CDE}">
  <sheetPr codeName="Sheet7">
    <tabColor rgb="FFFF0000"/>
    <pageSetUpPr autoPageBreaks="0"/>
  </sheetPr>
  <dimension ref="A1:L1"/>
  <sheetViews>
    <sheetView defaultGridColor="0" colorId="22" workbookViewId="0">
      <pane ySplit="1" topLeftCell="A2" activePane="bottomLeft" state="frozen"/>
      <selection activeCell="E28" sqref="E28"/>
      <selection pane="bottomLeft" activeCell="D29" sqref="D29"/>
    </sheetView>
  </sheetViews>
  <sheetFormatPr defaultColWidth="12.765625" defaultRowHeight="11.65" x14ac:dyDescent="0.35"/>
  <cols>
    <col min="1" max="1" width="12.765625" style="2" customWidth="1"/>
    <col min="2" max="16384" width="12.765625" style="2"/>
  </cols>
  <sheetData>
    <row r="1" spans="1:12" s="1" customFormat="1" ht="40.5" customHeight="1" x14ac:dyDescent="0.35">
      <c r="A1" s="3" t="s">
        <v>6</v>
      </c>
      <c r="L1" s="1" t="s">
        <v>13</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E492-6BE5-430F-B482-C54EA8B8ED63}">
  <sheetPr codeName="Sheet8">
    <pageSetUpPr autoPageBreaks="0"/>
  </sheetPr>
  <dimension ref="A1:O162"/>
  <sheetViews>
    <sheetView tabSelected="1" defaultGridColor="0" colorId="22" workbookViewId="0">
      <pane ySplit="3" topLeftCell="A40" activePane="bottomLeft" state="frozen"/>
      <selection activeCell="E14" sqref="E14"/>
      <selection pane="bottomLeft" activeCell="H57" sqref="H57"/>
    </sheetView>
  </sheetViews>
  <sheetFormatPr defaultColWidth="12.765625" defaultRowHeight="11.65" x14ac:dyDescent="0.35"/>
  <cols>
    <col min="1" max="1" width="17.23046875" style="36" customWidth="1"/>
    <col min="2" max="2" width="42.3828125" style="36" customWidth="1"/>
    <col min="3" max="3" width="11.4609375" style="36" customWidth="1"/>
    <col min="4" max="4" width="9.4609375" style="36" customWidth="1"/>
    <col min="5" max="7" width="17.765625" style="36" customWidth="1"/>
    <col min="8" max="22" width="18.765625" style="36" customWidth="1"/>
    <col min="23" max="301" width="18.84375" style="36" customWidth="1"/>
    <col min="302" max="302" width="11.23046875" style="36" bestFit="1" customWidth="1"/>
    <col min="303" max="16384" width="12.765625" style="36"/>
  </cols>
  <sheetData>
    <row r="1" spans="1:15" ht="28.5" customHeight="1" x14ac:dyDescent="0.35">
      <c r="A1" s="35" t="s">
        <v>247</v>
      </c>
      <c r="E1" s="37"/>
      <c r="F1" s="37"/>
      <c r="G1" s="37"/>
    </row>
    <row r="2" spans="1:15" ht="19.25" customHeight="1" x14ac:dyDescent="0.35">
      <c r="A2" s="38" t="s">
        <v>183</v>
      </c>
      <c r="E2" s="37" t="s">
        <v>87</v>
      </c>
      <c r="F2" s="37"/>
      <c r="G2" s="37"/>
    </row>
    <row r="3" spans="1:15" ht="23.35" customHeight="1" x14ac:dyDescent="0.35">
      <c r="A3" s="39" t="s">
        <v>109</v>
      </c>
      <c r="B3" s="39" t="s">
        <v>104</v>
      </c>
      <c r="C3" s="40" t="s">
        <v>108</v>
      </c>
      <c r="D3" s="57"/>
      <c r="E3" s="42" t="s">
        <v>184</v>
      </c>
      <c r="F3" s="42" t="s">
        <v>185</v>
      </c>
      <c r="G3" s="42" t="s">
        <v>186</v>
      </c>
    </row>
    <row r="4" spans="1:15" ht="12" customHeight="1" x14ac:dyDescent="0.35"/>
    <row r="5" spans="1:15" ht="22.9" customHeight="1" thickBot="1" x14ac:dyDescent="0.4">
      <c r="A5" s="39" t="s">
        <v>110</v>
      </c>
      <c r="E5" s="42" t="s">
        <v>70</v>
      </c>
      <c r="F5" s="42" t="s">
        <v>69</v>
      </c>
      <c r="G5" s="42" t="s">
        <v>137</v>
      </c>
    </row>
    <row r="6" spans="1:15" ht="12" thickBot="1" x14ac:dyDescent="0.4">
      <c r="E6" s="162" t="s">
        <v>295</v>
      </c>
      <c r="F6" s="162" t="s">
        <v>295</v>
      </c>
      <c r="G6" s="162" t="s">
        <v>295</v>
      </c>
    </row>
    <row r="7" spans="1:15" ht="12" customHeight="1" x14ac:dyDescent="0.35">
      <c r="A7" s="39"/>
      <c r="E7" s="43" t="s">
        <v>175</v>
      </c>
      <c r="F7" s="43" t="s">
        <v>175</v>
      </c>
      <c r="G7" s="43" t="s">
        <v>176</v>
      </c>
    </row>
    <row r="8" spans="1:15" ht="12" customHeight="1" thickBot="1" x14ac:dyDescent="0.4">
      <c r="A8" s="39" t="s">
        <v>105</v>
      </c>
      <c r="E8" s="42"/>
      <c r="F8" s="42"/>
      <c r="G8" s="42"/>
    </row>
    <row r="9" spans="1:15" ht="12" customHeight="1" thickBot="1" x14ac:dyDescent="0.4">
      <c r="A9" s="110" t="str">
        <f t="array" ref="A9:C24">comp_EAD</f>
        <v>CO485</v>
      </c>
      <c r="B9" s="110" t="str">
        <v>Ethernet Electronics</v>
      </c>
      <c r="C9" s="110" t="str">
        <v>Active</v>
      </c>
      <c r="D9" s="44"/>
      <c r="E9" s="162" t="s">
        <v>295</v>
      </c>
      <c r="F9" s="162" t="s">
        <v>295</v>
      </c>
      <c r="G9" s="162" t="s">
        <v>295</v>
      </c>
    </row>
    <row r="10" spans="1:15" s="46" customFormat="1" ht="12" customHeight="1" thickBot="1" x14ac:dyDescent="0.4">
      <c r="A10" s="110" t="str">
        <v>CO487</v>
      </c>
      <c r="B10" s="110" t="str">
        <v>EAD Electronics Capital</v>
      </c>
      <c r="C10" s="110" t="str">
        <v>Active</v>
      </c>
      <c r="D10" s="44"/>
      <c r="E10" s="162" t="s">
        <v>295</v>
      </c>
      <c r="F10" s="162" t="s">
        <v>295</v>
      </c>
      <c r="G10" s="162" t="s">
        <v>295</v>
      </c>
      <c r="H10" s="36"/>
      <c r="I10" s="36"/>
      <c r="J10" s="36"/>
      <c r="K10" s="36"/>
      <c r="L10" s="36"/>
      <c r="M10" s="36"/>
      <c r="N10" s="36"/>
      <c r="O10" s="36"/>
    </row>
    <row r="11" spans="1:15" ht="12" customHeight="1" thickBot="1" x14ac:dyDescent="0.4">
      <c r="A11" s="110" t="str">
        <v>CO445</v>
      </c>
      <c r="B11" s="110" t="str">
        <v>Ethernet Monitoring Platform</v>
      </c>
      <c r="C11" s="110" t="str">
        <v>Active</v>
      </c>
      <c r="D11" s="44"/>
      <c r="E11" s="162" t="s">
        <v>295</v>
      </c>
      <c r="F11" s="162" t="s">
        <v>295</v>
      </c>
      <c r="G11" s="162" t="s">
        <v>295</v>
      </c>
    </row>
    <row r="12" spans="1:15" ht="12" customHeight="1" thickBot="1" x14ac:dyDescent="0.4">
      <c r="A12" s="110" t="str">
        <v>CO484</v>
      </c>
      <c r="B12" s="110" t="str">
        <v>Ethernet main links</v>
      </c>
      <c r="C12" s="110" t="str">
        <v>Passive</v>
      </c>
      <c r="D12" s="44"/>
      <c r="E12" s="162" t="s">
        <v>295</v>
      </c>
      <c r="F12" s="162" t="s">
        <v>295</v>
      </c>
      <c r="G12" s="162" t="s">
        <v>295</v>
      </c>
    </row>
    <row r="13" spans="1:15" ht="12" customHeight="1" thickBot="1" x14ac:dyDescent="0.4">
      <c r="A13" s="110" t="str">
        <v>CL160</v>
      </c>
      <c r="B13" s="110" t="str">
        <v>Routeing   records</v>
      </c>
      <c r="C13" s="110" t="str">
        <v>Passive</v>
      </c>
      <c r="D13" s="44"/>
      <c r="E13" s="162" t="s">
        <v>295</v>
      </c>
      <c r="F13" s="162" t="s">
        <v>295</v>
      </c>
      <c r="G13" s="162" t="s">
        <v>295</v>
      </c>
    </row>
    <row r="14" spans="1:15" ht="12" customHeight="1" thickBot="1" x14ac:dyDescent="0.4">
      <c r="A14" s="110" t="str">
        <v>CW609</v>
      </c>
      <c r="B14" s="110" t="str">
        <v>Ethernet Access Direct Fibre</v>
      </c>
      <c r="C14" s="110" t="str">
        <v>Passive</v>
      </c>
      <c r="D14" s="44"/>
      <c r="E14" s="162" t="s">
        <v>295</v>
      </c>
      <c r="F14" s="162" t="s">
        <v>295</v>
      </c>
      <c r="G14" s="162" t="s">
        <v>295</v>
      </c>
    </row>
    <row r="15" spans="1:15" ht="12" customHeight="1" thickBot="1" x14ac:dyDescent="0.4">
      <c r="A15" s="110" t="str">
        <v>CE104</v>
      </c>
      <c r="B15" s="110" t="str">
        <v>Ethernet Excess Construction</v>
      </c>
      <c r="C15" s="110" t="str">
        <v>Passive</v>
      </c>
      <c r="D15" s="44"/>
      <c r="E15" s="162" t="s">
        <v>295</v>
      </c>
      <c r="F15" s="162" t="s">
        <v>295</v>
      </c>
      <c r="G15" s="162" t="s">
        <v>295</v>
      </c>
    </row>
    <row r="16" spans="1:15" ht="12" customHeight="1" thickBot="1" x14ac:dyDescent="0.4">
      <c r="A16" s="110" t="str">
        <v>CE106</v>
      </c>
      <c r="B16" s="110" t="str">
        <v>Ethernet Excess Construction Capex</v>
      </c>
      <c r="C16" s="110" t="str">
        <v>Passive</v>
      </c>
      <c r="D16" s="44"/>
      <c r="E16" s="162" t="s">
        <v>295</v>
      </c>
      <c r="F16" s="162" t="s">
        <v>295</v>
      </c>
      <c r="G16" s="162" t="s">
        <v>295</v>
      </c>
    </row>
    <row r="17" spans="1:10" ht="12" customHeight="1" thickBot="1" x14ac:dyDescent="0.4">
      <c r="A17" s="110" t="str">
        <v>CO772</v>
      </c>
      <c r="B17" s="110" t="str">
        <v>Openreach Systems   Development  Ethernet Specific</v>
      </c>
      <c r="C17" s="110" t="str">
        <v>Shared</v>
      </c>
      <c r="D17" s="44"/>
      <c r="E17" s="162" t="s">
        <v>295</v>
      </c>
      <c r="F17" s="162" t="s">
        <v>295</v>
      </c>
      <c r="G17" s="162" t="s">
        <v>295</v>
      </c>
    </row>
    <row r="18" spans="1:10" ht="12" customHeight="1" thickBot="1" x14ac:dyDescent="0.4">
      <c r="A18" s="110" t="str">
        <v>CP502</v>
      </c>
      <c r="B18" s="110" t="str">
        <v>Openreach sales product management</v>
      </c>
      <c r="C18" s="110" t="str">
        <v>Shared</v>
      </c>
      <c r="D18" s="44"/>
      <c r="E18" s="162" t="s">
        <v>295</v>
      </c>
      <c r="F18" s="162" t="s">
        <v>295</v>
      </c>
      <c r="G18" s="162" t="s">
        <v>295</v>
      </c>
      <c r="I18" s="47"/>
      <c r="J18" s="47"/>
    </row>
    <row r="19" spans="1:10" ht="12" customHeight="1" thickBot="1" x14ac:dyDescent="0.4">
      <c r="A19" s="110" t="str">
        <v>CL578</v>
      </c>
      <c r="B19" s="110" t="str">
        <v>OR Service Centre   Assurance Ethernet</v>
      </c>
      <c r="C19" s="110" t="str">
        <v>Shared</v>
      </c>
      <c r="D19" s="44"/>
      <c r="E19" s="162" t="s">
        <v>295</v>
      </c>
      <c r="F19" s="162" t="s">
        <v>295</v>
      </c>
      <c r="G19" s="162" t="s">
        <v>295</v>
      </c>
      <c r="I19" s="47"/>
      <c r="J19" s="47"/>
    </row>
    <row r="20" spans="1:10" ht="12" customHeight="1" thickBot="1" x14ac:dyDescent="0.4">
      <c r="A20" s="110" t="str">
        <v>CL573</v>
      </c>
      <c r="B20" s="110" t="str">
        <v>OR Service Centre   Provision Ethernet</v>
      </c>
      <c r="C20" s="110" t="str">
        <v>Shared</v>
      </c>
      <c r="D20" s="44"/>
      <c r="E20" s="162" t="s">
        <v>295</v>
      </c>
      <c r="F20" s="162" t="s">
        <v>295</v>
      </c>
      <c r="G20" s="162" t="s">
        <v>295</v>
      </c>
      <c r="I20" s="47"/>
      <c r="J20" s="47"/>
    </row>
    <row r="21" spans="1:10" ht="12" customHeight="1" thickBot="1" x14ac:dyDescent="0.4">
      <c r="A21" s="110" t="str">
        <v>CL602</v>
      </c>
      <c r="B21" s="110" t="str">
        <v>SLG Ethernet Assurance</v>
      </c>
      <c r="C21" s="110" t="str">
        <v>Shared</v>
      </c>
      <c r="D21" s="44"/>
      <c r="E21" s="162" t="s">
        <v>295</v>
      </c>
      <c r="F21" s="162" t="s">
        <v>295</v>
      </c>
      <c r="G21" s="162" t="s">
        <v>295</v>
      </c>
      <c r="I21" s="47"/>
      <c r="J21" s="47"/>
    </row>
    <row r="22" spans="1:10" ht="12" customHeight="1" thickBot="1" x14ac:dyDescent="0.4">
      <c r="A22" s="110" t="str">
        <v>CL601</v>
      </c>
      <c r="B22" s="110" t="str">
        <v>SLG Ethernet Provision</v>
      </c>
      <c r="C22" s="110" t="str">
        <v>Shared</v>
      </c>
      <c r="D22" s="44"/>
      <c r="E22" s="162" t="s">
        <v>295</v>
      </c>
      <c r="F22" s="162" t="s">
        <v>295</v>
      </c>
      <c r="G22" s="162" t="s">
        <v>295</v>
      </c>
      <c r="I22" s="47"/>
      <c r="J22" s="47"/>
    </row>
    <row r="23" spans="1:10" ht="12" customHeight="1" thickBot="1" x14ac:dyDescent="0.4">
      <c r="A23" s="110" t="str">
        <v>CO801</v>
      </c>
      <c r="B23" s="110" t="str">
        <v>Ofcom Licence Fee   Openreach</v>
      </c>
      <c r="C23" s="110" t="str">
        <v>Shared</v>
      </c>
      <c r="D23" s="44"/>
      <c r="E23" s="162" t="s">
        <v>295</v>
      </c>
      <c r="F23" s="162" t="s">
        <v>295</v>
      </c>
      <c r="G23" s="162" t="s">
        <v>295</v>
      </c>
      <c r="I23" s="47"/>
      <c r="J23" s="47"/>
    </row>
    <row r="24" spans="1:10" ht="12" customHeight="1" thickBot="1" x14ac:dyDescent="0.4">
      <c r="A24" s="110" t="str">
        <v>CW901</v>
      </c>
      <c r="B24" s="110" t="str">
        <v>Openreach non copper</v>
      </c>
      <c r="C24" s="110" t="str">
        <v>Shared</v>
      </c>
      <c r="D24" s="44"/>
      <c r="E24" s="162" t="s">
        <v>295</v>
      </c>
      <c r="F24" s="162" t="s">
        <v>295</v>
      </c>
      <c r="G24" s="162" t="s">
        <v>295</v>
      </c>
      <c r="I24" s="47"/>
      <c r="J24" s="47"/>
    </row>
    <row r="25" spans="1:10" ht="12" customHeight="1" thickBot="1" x14ac:dyDescent="0.4">
      <c r="B25" s="39" t="s">
        <v>76</v>
      </c>
      <c r="C25" s="39"/>
      <c r="D25" s="44"/>
      <c r="E25" s="163" t="s">
        <v>295</v>
      </c>
      <c r="F25" s="163" t="s">
        <v>295</v>
      </c>
      <c r="G25" s="163" t="s">
        <v>295</v>
      </c>
    </row>
    <row r="26" spans="1:10" ht="12" customHeight="1" x14ac:dyDescent="0.35">
      <c r="C26" s="39"/>
    </row>
    <row r="27" spans="1:10" ht="12" customHeight="1" thickBot="1" x14ac:dyDescent="0.4">
      <c r="A27" s="39" t="s">
        <v>107</v>
      </c>
      <c r="E27" s="42"/>
      <c r="F27" s="42"/>
      <c r="G27" s="42"/>
    </row>
    <row r="28" spans="1:10" ht="12" customHeight="1" thickBot="1" x14ac:dyDescent="0.4">
      <c r="A28" s="110" t="str">
        <f t="array" ref="A28:C43">comp_EAD</f>
        <v>CO485</v>
      </c>
      <c r="B28" s="110" t="str">
        <v>Ethernet Electronics</v>
      </c>
      <c r="C28" s="110" t="str">
        <v>Active</v>
      </c>
      <c r="E28" s="162" t="s">
        <v>295</v>
      </c>
      <c r="F28" s="162" t="s">
        <v>295</v>
      </c>
      <c r="G28" s="162" t="s">
        <v>295</v>
      </c>
    </row>
    <row r="29" spans="1:10" ht="12" customHeight="1" thickBot="1" x14ac:dyDescent="0.4">
      <c r="A29" s="110" t="str">
        <v>CO487</v>
      </c>
      <c r="B29" s="110" t="str">
        <v>EAD Electronics Capital</v>
      </c>
      <c r="C29" s="110" t="str">
        <v>Active</v>
      </c>
      <c r="E29" s="162" t="s">
        <v>295</v>
      </c>
      <c r="F29" s="162" t="s">
        <v>295</v>
      </c>
      <c r="G29" s="162" t="s">
        <v>295</v>
      </c>
    </row>
    <row r="30" spans="1:10" ht="12" customHeight="1" thickBot="1" x14ac:dyDescent="0.4">
      <c r="A30" s="110" t="str">
        <v>CO445</v>
      </c>
      <c r="B30" s="110" t="str">
        <v>Ethernet Monitoring Platform</v>
      </c>
      <c r="C30" s="110" t="str">
        <v>Active</v>
      </c>
      <c r="E30" s="162" t="s">
        <v>295</v>
      </c>
      <c r="F30" s="162" t="s">
        <v>295</v>
      </c>
      <c r="G30" s="162" t="s">
        <v>295</v>
      </c>
    </row>
    <row r="31" spans="1:10" ht="12" customHeight="1" thickBot="1" x14ac:dyDescent="0.4">
      <c r="A31" s="110" t="str">
        <v>CO484</v>
      </c>
      <c r="B31" s="110" t="str">
        <v>Ethernet main links</v>
      </c>
      <c r="C31" s="110" t="str">
        <v>Passive</v>
      </c>
      <c r="E31" s="162" t="s">
        <v>295</v>
      </c>
      <c r="F31" s="162" t="s">
        <v>295</v>
      </c>
      <c r="G31" s="162" t="s">
        <v>295</v>
      </c>
    </row>
    <row r="32" spans="1:10" ht="12" customHeight="1" thickBot="1" x14ac:dyDescent="0.4">
      <c r="A32" s="110" t="str">
        <v>CL160</v>
      </c>
      <c r="B32" s="110" t="str">
        <v>Routeing   records</v>
      </c>
      <c r="C32" s="110" t="str">
        <v>Passive</v>
      </c>
      <c r="E32" s="162" t="s">
        <v>295</v>
      </c>
      <c r="F32" s="162" t="s">
        <v>295</v>
      </c>
      <c r="G32" s="162" t="s">
        <v>295</v>
      </c>
    </row>
    <row r="33" spans="1:8" ht="12" customHeight="1" thickBot="1" x14ac:dyDescent="0.4">
      <c r="A33" s="110" t="str">
        <v>CW609</v>
      </c>
      <c r="B33" s="110" t="str">
        <v>Ethernet Access Direct Fibre</v>
      </c>
      <c r="C33" s="110" t="str">
        <v>Passive</v>
      </c>
      <c r="E33" s="162" t="s">
        <v>295</v>
      </c>
      <c r="F33" s="162" t="s">
        <v>295</v>
      </c>
      <c r="G33" s="162" t="s">
        <v>295</v>
      </c>
    </row>
    <row r="34" spans="1:8" ht="12" customHeight="1" thickBot="1" x14ac:dyDescent="0.4">
      <c r="A34" s="110" t="str">
        <v>CE104</v>
      </c>
      <c r="B34" s="110" t="str">
        <v>Ethernet Excess Construction</v>
      </c>
      <c r="C34" s="110" t="str">
        <v>Passive</v>
      </c>
      <c r="E34" s="162" t="s">
        <v>295</v>
      </c>
      <c r="F34" s="162" t="s">
        <v>295</v>
      </c>
      <c r="G34" s="162" t="s">
        <v>295</v>
      </c>
    </row>
    <row r="35" spans="1:8" ht="12" customHeight="1" thickBot="1" x14ac:dyDescent="0.4">
      <c r="A35" s="110" t="str">
        <v>CE106</v>
      </c>
      <c r="B35" s="110" t="str">
        <v>Ethernet Excess Construction Capex</v>
      </c>
      <c r="C35" s="110" t="str">
        <v>Passive</v>
      </c>
      <c r="E35" s="162" t="s">
        <v>295</v>
      </c>
      <c r="F35" s="162" t="s">
        <v>295</v>
      </c>
      <c r="G35" s="162" t="s">
        <v>295</v>
      </c>
    </row>
    <row r="36" spans="1:8" ht="12" customHeight="1" thickBot="1" x14ac:dyDescent="0.4">
      <c r="A36" s="110" t="str">
        <v>CO772</v>
      </c>
      <c r="B36" s="110" t="str">
        <v>Openreach Systems   Development  Ethernet Specific</v>
      </c>
      <c r="C36" s="110" t="str">
        <v>Shared</v>
      </c>
      <c r="E36" s="162" t="s">
        <v>295</v>
      </c>
      <c r="F36" s="162" t="s">
        <v>295</v>
      </c>
      <c r="G36" s="162" t="s">
        <v>295</v>
      </c>
    </row>
    <row r="37" spans="1:8" ht="12" customHeight="1" thickBot="1" x14ac:dyDescent="0.4">
      <c r="A37" s="110" t="str">
        <v>CP502</v>
      </c>
      <c r="B37" s="110" t="str">
        <v>Openreach sales product management</v>
      </c>
      <c r="C37" s="110" t="str">
        <v>Shared</v>
      </c>
      <c r="E37" s="162" t="s">
        <v>295</v>
      </c>
      <c r="F37" s="162" t="s">
        <v>295</v>
      </c>
      <c r="G37" s="162" t="s">
        <v>295</v>
      </c>
    </row>
    <row r="38" spans="1:8" ht="12" customHeight="1" thickBot="1" x14ac:dyDescent="0.4">
      <c r="A38" s="110" t="str">
        <v>CL578</v>
      </c>
      <c r="B38" s="110" t="str">
        <v>OR Service Centre   Assurance Ethernet</v>
      </c>
      <c r="C38" s="110" t="str">
        <v>Shared</v>
      </c>
      <c r="E38" s="162" t="s">
        <v>295</v>
      </c>
      <c r="F38" s="162" t="s">
        <v>295</v>
      </c>
      <c r="G38" s="162" t="s">
        <v>295</v>
      </c>
    </row>
    <row r="39" spans="1:8" ht="12" customHeight="1" thickBot="1" x14ac:dyDescent="0.4">
      <c r="A39" s="110" t="str">
        <v>CL573</v>
      </c>
      <c r="B39" s="110" t="str">
        <v>OR Service Centre   Provision Ethernet</v>
      </c>
      <c r="C39" s="110" t="str">
        <v>Shared</v>
      </c>
      <c r="E39" s="162" t="s">
        <v>295</v>
      </c>
      <c r="F39" s="162" t="s">
        <v>295</v>
      </c>
      <c r="G39" s="162" t="s">
        <v>295</v>
      </c>
    </row>
    <row r="40" spans="1:8" ht="12" customHeight="1" thickBot="1" x14ac:dyDescent="0.4">
      <c r="A40" s="110" t="str">
        <v>CL602</v>
      </c>
      <c r="B40" s="110" t="str">
        <v>SLG Ethernet Assurance</v>
      </c>
      <c r="C40" s="110" t="str">
        <v>Shared</v>
      </c>
      <c r="E40" s="162" t="s">
        <v>295</v>
      </c>
      <c r="F40" s="162" t="s">
        <v>295</v>
      </c>
      <c r="G40" s="162" t="s">
        <v>295</v>
      </c>
    </row>
    <row r="41" spans="1:8" ht="12" customHeight="1" thickBot="1" x14ac:dyDescent="0.4">
      <c r="A41" s="110" t="str">
        <v>CL601</v>
      </c>
      <c r="B41" s="110" t="str">
        <v>SLG Ethernet Provision</v>
      </c>
      <c r="C41" s="110" t="str">
        <v>Shared</v>
      </c>
      <c r="E41" s="162" t="s">
        <v>295</v>
      </c>
      <c r="F41" s="162" t="s">
        <v>295</v>
      </c>
      <c r="G41" s="162" t="s">
        <v>295</v>
      </c>
    </row>
    <row r="42" spans="1:8" ht="12" customHeight="1" thickBot="1" x14ac:dyDescent="0.4">
      <c r="A42" s="110" t="str">
        <v>CO801</v>
      </c>
      <c r="B42" s="110" t="str">
        <v>Ofcom Licence Fee   Openreach</v>
      </c>
      <c r="C42" s="110" t="str">
        <v>Shared</v>
      </c>
      <c r="E42" s="162" t="s">
        <v>295</v>
      </c>
      <c r="F42" s="162" t="s">
        <v>295</v>
      </c>
      <c r="G42" s="162" t="s">
        <v>295</v>
      </c>
    </row>
    <row r="43" spans="1:8" ht="12" customHeight="1" thickBot="1" x14ac:dyDescent="0.4">
      <c r="A43" s="110" t="str">
        <v>CW901</v>
      </c>
      <c r="B43" s="110" t="str">
        <v>Openreach non copper</v>
      </c>
      <c r="C43" s="110" t="str">
        <v>Shared</v>
      </c>
      <c r="E43" s="162" t="s">
        <v>295</v>
      </c>
      <c r="F43" s="162" t="s">
        <v>295</v>
      </c>
      <c r="G43" s="162" t="s">
        <v>295</v>
      </c>
    </row>
    <row r="44" spans="1:8" ht="12" customHeight="1" thickBot="1" x14ac:dyDescent="0.4">
      <c r="B44" s="39" t="s">
        <v>76</v>
      </c>
      <c r="C44" s="39"/>
      <c r="D44" s="44"/>
      <c r="E44" s="163" t="s">
        <v>295</v>
      </c>
      <c r="F44" s="163" t="s">
        <v>295</v>
      </c>
      <c r="G44" s="163" t="s">
        <v>295</v>
      </c>
    </row>
    <row r="45" spans="1:8" ht="12" customHeight="1" x14ac:dyDescent="0.35">
      <c r="C45" s="39"/>
    </row>
    <row r="46" spans="1:8" ht="12" customHeight="1" thickBot="1" x14ac:dyDescent="0.4">
      <c r="A46" s="39" t="s">
        <v>106</v>
      </c>
    </row>
    <row r="47" spans="1:8" ht="12" customHeight="1" thickBot="1" x14ac:dyDescent="0.4">
      <c r="A47" s="110" t="str">
        <f t="array" ref="A47:C62">comp_EAD</f>
        <v>CO485</v>
      </c>
      <c r="B47" s="110" t="str">
        <v>Ethernet Electronics</v>
      </c>
      <c r="C47" s="110" t="str">
        <v>Active</v>
      </c>
      <c r="E47" s="45">
        <v>0</v>
      </c>
      <c r="F47" s="45">
        <v>69.754021526138359</v>
      </c>
      <c r="G47" s="147">
        <v>0</v>
      </c>
      <c r="H47" s="164" t="s">
        <v>292</v>
      </c>
    </row>
    <row r="48" spans="1:8" ht="12" customHeight="1" thickBot="1" x14ac:dyDescent="0.4">
      <c r="A48" s="110" t="str">
        <v>CO487</v>
      </c>
      <c r="B48" s="110" t="str">
        <v>EAD Electronics Capital</v>
      </c>
      <c r="C48" s="110" t="str">
        <v>Active</v>
      </c>
      <c r="E48" s="45">
        <v>0</v>
      </c>
      <c r="F48" s="45">
        <v>545.13413199058232</v>
      </c>
      <c r="G48" s="147">
        <v>0</v>
      </c>
    </row>
    <row r="49" spans="1:8" ht="12" customHeight="1" thickBot="1" x14ac:dyDescent="0.4">
      <c r="A49" s="110" t="str">
        <v>CO445</v>
      </c>
      <c r="B49" s="110" t="str">
        <v>Ethernet Monitoring Platform</v>
      </c>
      <c r="C49" s="110" t="str">
        <v>Active</v>
      </c>
      <c r="E49" s="45">
        <v>0</v>
      </c>
      <c r="F49" s="45">
        <v>55.030891257540951</v>
      </c>
      <c r="G49" s="147">
        <v>0</v>
      </c>
    </row>
    <row r="50" spans="1:8" ht="12" customHeight="1" thickBot="1" x14ac:dyDescent="0.4">
      <c r="A50" s="110" t="str">
        <v>CO484</v>
      </c>
      <c r="B50" s="110" t="str">
        <v>Ethernet main links</v>
      </c>
      <c r="C50" s="110" t="str">
        <v>Passive</v>
      </c>
      <c r="E50" s="45">
        <v>0</v>
      </c>
      <c r="F50" s="45">
        <v>0</v>
      </c>
      <c r="G50" s="147">
        <v>0.12075309808221008</v>
      </c>
    </row>
    <row r="51" spans="1:8" ht="12" customHeight="1" thickBot="1" x14ac:dyDescent="0.4">
      <c r="A51" s="110" t="str">
        <v>CL160</v>
      </c>
      <c r="B51" s="110" t="str">
        <v>Routeing   records</v>
      </c>
      <c r="C51" s="110" t="str">
        <v>Passive</v>
      </c>
      <c r="E51" s="45">
        <v>2.3862793240510323</v>
      </c>
      <c r="F51" s="45">
        <v>0</v>
      </c>
      <c r="G51" s="147">
        <v>0</v>
      </c>
    </row>
    <row r="52" spans="1:8" ht="12" customHeight="1" thickBot="1" x14ac:dyDescent="0.4">
      <c r="A52" s="110" t="str">
        <v>CW609</v>
      </c>
      <c r="B52" s="110" t="str">
        <v>Ethernet Access Direct Fibre</v>
      </c>
      <c r="C52" s="110" t="str">
        <v>Passive</v>
      </c>
      <c r="E52" s="45">
        <v>0</v>
      </c>
      <c r="F52" s="45">
        <v>1370.4839151533615</v>
      </c>
      <c r="G52" s="147">
        <v>0</v>
      </c>
    </row>
    <row r="53" spans="1:8" ht="12" customHeight="1" thickBot="1" x14ac:dyDescent="0.4">
      <c r="A53" s="110" t="str">
        <v>CE104</v>
      </c>
      <c r="B53" s="110" t="str">
        <v>Ethernet Excess Construction</v>
      </c>
      <c r="C53" s="110" t="str">
        <v>Passive</v>
      </c>
      <c r="E53" s="45">
        <v>621.15471527128477</v>
      </c>
      <c r="F53" s="45">
        <v>0</v>
      </c>
      <c r="G53" s="147">
        <v>0</v>
      </c>
    </row>
    <row r="54" spans="1:8" ht="12" customHeight="1" thickBot="1" x14ac:dyDescent="0.4">
      <c r="A54" s="110" t="str">
        <v>CE106</v>
      </c>
      <c r="B54" s="110" t="str">
        <v>Ethernet Excess Construction Capex</v>
      </c>
      <c r="C54" s="110" t="str">
        <v>Passive</v>
      </c>
      <c r="E54" s="45">
        <v>423.12194522394998</v>
      </c>
      <c r="F54" s="45">
        <v>0</v>
      </c>
      <c r="G54" s="147">
        <v>0</v>
      </c>
    </row>
    <row r="55" spans="1:8" ht="12" customHeight="1" thickBot="1" x14ac:dyDescent="0.4">
      <c r="A55" s="110" t="str">
        <v>CO772</v>
      </c>
      <c r="B55" s="110" t="str">
        <v>Openreach Systems   Development  Ethernet Specific</v>
      </c>
      <c r="C55" s="110" t="str">
        <v>Shared</v>
      </c>
      <c r="E55" s="45">
        <v>23.875471961300082</v>
      </c>
      <c r="F55" s="45">
        <v>23.875513030890342</v>
      </c>
      <c r="G55" s="147">
        <v>3.2459006486627979E-3</v>
      </c>
    </row>
    <row r="56" spans="1:8" ht="12" customHeight="1" thickBot="1" x14ac:dyDescent="0.4">
      <c r="A56" s="110" t="str">
        <v>CP502</v>
      </c>
      <c r="B56" s="110" t="str">
        <v>Openreach sales product management</v>
      </c>
      <c r="C56" s="110" t="str">
        <v>Shared</v>
      </c>
      <c r="E56" s="45">
        <v>9.0853057638914461</v>
      </c>
      <c r="F56" s="45">
        <v>18.99379490644181</v>
      </c>
      <c r="G56" s="147">
        <v>1.6189298872628384E-3</v>
      </c>
    </row>
    <row r="57" spans="1:8" ht="12" customHeight="1" thickBot="1" x14ac:dyDescent="0.4">
      <c r="A57" s="110" t="str">
        <v>CL578</v>
      </c>
      <c r="B57" s="110" t="str">
        <v>OR Service Centre   Assurance Ethernet</v>
      </c>
      <c r="C57" s="110" t="str">
        <v>Shared</v>
      </c>
      <c r="E57" s="45">
        <v>0</v>
      </c>
      <c r="F57" s="45">
        <v>0</v>
      </c>
      <c r="G57" s="147">
        <v>0</v>
      </c>
    </row>
    <row r="58" spans="1:8" ht="12" customHeight="1" thickBot="1" x14ac:dyDescent="0.4">
      <c r="A58" s="110" t="str">
        <v>CL573</v>
      </c>
      <c r="B58" s="110" t="str">
        <v>OR Service Centre   Provision Ethernet</v>
      </c>
      <c r="C58" s="110" t="str">
        <v>Shared</v>
      </c>
      <c r="E58" s="45">
        <v>141.87934545521765</v>
      </c>
      <c r="F58" s="45">
        <v>0</v>
      </c>
      <c r="G58" s="147">
        <v>0</v>
      </c>
    </row>
    <row r="59" spans="1:8" ht="12" customHeight="1" thickBot="1" x14ac:dyDescent="0.4">
      <c r="A59" s="110" t="str">
        <v>CL602</v>
      </c>
      <c r="B59" s="110" t="str">
        <v>SLG Ethernet Assurance</v>
      </c>
      <c r="C59" s="110" t="str">
        <v>Shared</v>
      </c>
      <c r="E59" s="45">
        <v>0</v>
      </c>
      <c r="F59" s="45">
        <v>0.70521656259439802</v>
      </c>
      <c r="G59" s="147">
        <v>0</v>
      </c>
    </row>
    <row r="60" spans="1:8" ht="12" customHeight="1" thickBot="1" x14ac:dyDescent="0.4">
      <c r="A60" s="110" t="str">
        <v>CL601</v>
      </c>
      <c r="B60" s="110" t="str">
        <v>SLG Ethernet Provision</v>
      </c>
      <c r="C60" s="110" t="str">
        <v>Shared</v>
      </c>
      <c r="E60" s="45">
        <v>309.45885128629067</v>
      </c>
      <c r="F60" s="45">
        <v>0</v>
      </c>
      <c r="G60" s="147">
        <v>0</v>
      </c>
    </row>
    <row r="61" spans="1:8" ht="12" customHeight="1" thickBot="1" x14ac:dyDescent="0.4">
      <c r="A61" s="110" t="str">
        <v>CO801</v>
      </c>
      <c r="B61" s="110" t="str">
        <v>Ofcom Licence Fee   Openreach</v>
      </c>
      <c r="C61" s="110" t="str">
        <v>Shared</v>
      </c>
      <c r="E61" s="45">
        <v>0.77326847097989315</v>
      </c>
      <c r="F61" s="45">
        <v>1.6166101973818139</v>
      </c>
      <c r="G61" s="147">
        <v>1.3779132235268492E-4</v>
      </c>
    </row>
    <row r="62" spans="1:8" ht="12" customHeight="1" thickBot="1" x14ac:dyDescent="0.4">
      <c r="A62" s="110" t="str">
        <v>CW901</v>
      </c>
      <c r="B62" s="110" t="str">
        <v>Openreach non copper</v>
      </c>
      <c r="C62" s="110" t="str">
        <v>Shared</v>
      </c>
      <c r="E62" s="45">
        <v>6.7041868312412216</v>
      </c>
      <c r="F62" s="45">
        <v>14.015759990878157</v>
      </c>
      <c r="G62" s="147">
        <v>1.194628757434699E-3</v>
      </c>
    </row>
    <row r="63" spans="1:8" ht="12" customHeight="1" thickBot="1" x14ac:dyDescent="0.4">
      <c r="B63" s="39" t="s">
        <v>76</v>
      </c>
      <c r="C63" s="39"/>
      <c r="D63" s="44"/>
      <c r="E63" s="33">
        <v>1538.4393695882068</v>
      </c>
      <c r="F63" s="33">
        <v>2099.60985461581</v>
      </c>
      <c r="G63" s="148">
        <v>0.12695034869792313</v>
      </c>
    </row>
    <row r="64" spans="1:8" ht="12" customHeight="1" x14ac:dyDescent="0.35">
      <c r="B64" s="39"/>
      <c r="D64" s="39"/>
      <c r="E64" s="39"/>
      <c r="F64" s="39"/>
      <c r="G64" s="39"/>
      <c r="H64" s="39"/>
    </row>
    <row r="65" spans="1:8" ht="12" customHeight="1" thickBot="1" x14ac:dyDescent="0.4">
      <c r="A65" s="39" t="s">
        <v>114</v>
      </c>
      <c r="D65" s="41" t="s">
        <v>103</v>
      </c>
    </row>
    <row r="66" spans="1:8" ht="12" customHeight="1" thickBot="1" x14ac:dyDescent="0.4">
      <c r="A66" s="110" t="str">
        <f t="array" ref="A66:C81">comp_EAD</f>
        <v>CO485</v>
      </c>
      <c r="B66" s="110" t="str">
        <v>Ethernet Electronics</v>
      </c>
      <c r="C66" s="110" t="str">
        <v>Active</v>
      </c>
      <c r="D66" s="55">
        <f>INDEX('Elements A and B'!$D$6:$D$21,MATCH($A66,'Elements A and B'!$A$6:$A$21,0))</f>
        <v>0</v>
      </c>
      <c r="E66" s="45">
        <f>E47*$D66</f>
        <v>0</v>
      </c>
      <c r="F66" s="45">
        <f t="shared" ref="F66:G66" si="0">F47*$D66</f>
        <v>0</v>
      </c>
      <c r="G66" s="147">
        <f t="shared" si="0"/>
        <v>0</v>
      </c>
      <c r="H66" s="48"/>
    </row>
    <row r="67" spans="1:8" ht="12" customHeight="1" thickBot="1" x14ac:dyDescent="0.4">
      <c r="A67" s="110" t="str">
        <v>CO487</v>
      </c>
      <c r="B67" s="110" t="str">
        <v>EAD Electronics Capital</v>
      </c>
      <c r="C67" s="110" t="str">
        <v>Active</v>
      </c>
      <c r="D67" s="55">
        <f>INDEX('Elements A and B'!$D$6:$D$21,MATCH($A67,'Elements A and B'!$A$6:$A$21,0))</f>
        <v>0</v>
      </c>
      <c r="E67" s="45">
        <f t="shared" ref="E67:G81" si="1">E48*$D67</f>
        <v>0</v>
      </c>
      <c r="F67" s="45">
        <f t="shared" si="1"/>
        <v>0</v>
      </c>
      <c r="G67" s="147">
        <f t="shared" si="1"/>
        <v>0</v>
      </c>
      <c r="H67" s="48"/>
    </row>
    <row r="68" spans="1:8" ht="12" customHeight="1" thickBot="1" x14ac:dyDescent="0.4">
      <c r="A68" s="110" t="str">
        <v>CO445</v>
      </c>
      <c r="B68" s="110" t="str">
        <v>Ethernet Monitoring Platform</v>
      </c>
      <c r="C68" s="110" t="str">
        <v>Active</v>
      </c>
      <c r="D68" s="55">
        <f>INDEX('Elements A and B'!$D$6:$D$21,MATCH($A68,'Elements A and B'!$A$6:$A$21,0))</f>
        <v>0</v>
      </c>
      <c r="E68" s="45">
        <f t="shared" si="1"/>
        <v>0</v>
      </c>
      <c r="F68" s="45">
        <f t="shared" si="1"/>
        <v>0</v>
      </c>
      <c r="G68" s="147">
        <f t="shared" si="1"/>
        <v>0</v>
      </c>
      <c r="H68" s="48"/>
    </row>
    <row r="69" spans="1:8" ht="12" customHeight="1" thickBot="1" x14ac:dyDescent="0.4">
      <c r="A69" s="110" t="str">
        <v>CO484</v>
      </c>
      <c r="B69" s="110" t="str">
        <v>Ethernet main links</v>
      </c>
      <c r="C69" s="110" t="str">
        <v>Passive</v>
      </c>
      <c r="D69" s="55">
        <f>INDEX('Elements A and B'!$D$6:$D$21,MATCH($A69,'Elements A and B'!$A$6:$A$21,0))</f>
        <v>1</v>
      </c>
      <c r="E69" s="45">
        <f t="shared" si="1"/>
        <v>0</v>
      </c>
      <c r="F69" s="45">
        <f t="shared" si="1"/>
        <v>0</v>
      </c>
      <c r="G69" s="147">
        <f t="shared" si="1"/>
        <v>0.12075309808221008</v>
      </c>
      <c r="H69" s="48"/>
    </row>
    <row r="70" spans="1:8" ht="12" customHeight="1" thickBot="1" x14ac:dyDescent="0.4">
      <c r="A70" s="110" t="str">
        <v>CL160</v>
      </c>
      <c r="B70" s="110" t="str">
        <v>Routeing   records</v>
      </c>
      <c r="C70" s="110" t="str">
        <v>Passive</v>
      </c>
      <c r="D70" s="55">
        <f>INDEX('Elements A and B'!$D$6:$D$21,MATCH($A70,'Elements A and B'!$A$6:$A$21,0))</f>
        <v>1</v>
      </c>
      <c r="E70" s="45">
        <f t="shared" si="1"/>
        <v>2.3862793240510323</v>
      </c>
      <c r="F70" s="45">
        <f t="shared" si="1"/>
        <v>0</v>
      </c>
      <c r="G70" s="147">
        <f t="shared" si="1"/>
        <v>0</v>
      </c>
      <c r="H70" s="48"/>
    </row>
    <row r="71" spans="1:8" ht="12" customHeight="1" thickBot="1" x14ac:dyDescent="0.4">
      <c r="A71" s="110" t="str">
        <v>CW609</v>
      </c>
      <c r="B71" s="110" t="str">
        <v>Ethernet Access Direct Fibre</v>
      </c>
      <c r="C71" s="110" t="str">
        <v>Passive</v>
      </c>
      <c r="D71" s="55">
        <f>INDEX('Elements A and B'!$D$6:$D$21,MATCH($A71,'Elements A and B'!$A$6:$A$21,0))</f>
        <v>0</v>
      </c>
      <c r="E71" s="45">
        <f t="shared" si="1"/>
        <v>0</v>
      </c>
      <c r="F71" s="45">
        <f t="shared" si="1"/>
        <v>0</v>
      </c>
      <c r="G71" s="147">
        <f t="shared" si="1"/>
        <v>0</v>
      </c>
      <c r="H71" s="48"/>
    </row>
    <row r="72" spans="1:8" ht="12" customHeight="1" thickBot="1" x14ac:dyDescent="0.4">
      <c r="A72" s="110" t="str">
        <v>CE104</v>
      </c>
      <c r="B72" s="110" t="str">
        <v>Ethernet Excess Construction</v>
      </c>
      <c r="C72" s="110" t="str">
        <v>Passive</v>
      </c>
      <c r="D72" s="55">
        <f>INDEX('Elements A and B'!$D$6:$D$21,MATCH($A72,'Elements A and B'!$A$6:$A$21,0))</f>
        <v>0</v>
      </c>
      <c r="E72" s="45">
        <f t="shared" si="1"/>
        <v>0</v>
      </c>
      <c r="F72" s="45">
        <f t="shared" si="1"/>
        <v>0</v>
      </c>
      <c r="G72" s="147">
        <f t="shared" si="1"/>
        <v>0</v>
      </c>
      <c r="H72" s="48"/>
    </row>
    <row r="73" spans="1:8" ht="12" customHeight="1" thickBot="1" x14ac:dyDescent="0.4">
      <c r="A73" s="110" t="str">
        <v>CE106</v>
      </c>
      <c r="B73" s="110" t="str">
        <v>Ethernet Excess Construction Capex</v>
      </c>
      <c r="C73" s="110" t="str">
        <v>Passive</v>
      </c>
      <c r="D73" s="55">
        <f>INDEX('Elements A and B'!$D$6:$D$21,MATCH($A73,'Elements A and B'!$A$6:$A$21,0))</f>
        <v>0</v>
      </c>
      <c r="E73" s="45">
        <f t="shared" si="1"/>
        <v>0</v>
      </c>
      <c r="F73" s="45">
        <f t="shared" si="1"/>
        <v>0</v>
      </c>
      <c r="G73" s="147">
        <f t="shared" si="1"/>
        <v>0</v>
      </c>
      <c r="H73" s="48"/>
    </row>
    <row r="74" spans="1:8" ht="12" customHeight="1" thickBot="1" x14ac:dyDescent="0.4">
      <c r="A74" s="110" t="str">
        <v>CO772</v>
      </c>
      <c r="B74" s="110" t="str">
        <v>Openreach Systems   Development  Ethernet Specific</v>
      </c>
      <c r="C74" s="110" t="str">
        <v>Shared</v>
      </c>
      <c r="D74" s="55">
        <f>INDEX('Elements A and B'!$D$6:$D$21,MATCH($A74,'Elements A and B'!$A$6:$A$21,0))</f>
        <v>0</v>
      </c>
      <c r="E74" s="45">
        <f t="shared" si="1"/>
        <v>0</v>
      </c>
      <c r="F74" s="45">
        <f t="shared" si="1"/>
        <v>0</v>
      </c>
      <c r="G74" s="147">
        <f t="shared" si="1"/>
        <v>0</v>
      </c>
      <c r="H74" s="48"/>
    </row>
    <row r="75" spans="1:8" ht="12" customHeight="1" thickBot="1" x14ac:dyDescent="0.4">
      <c r="A75" s="110" t="str">
        <v>CP502</v>
      </c>
      <c r="B75" s="110" t="str">
        <v>Openreach sales product management</v>
      </c>
      <c r="C75" s="110" t="str">
        <v>Shared</v>
      </c>
      <c r="D75" s="55">
        <f>INDEX('Elements A and B'!$D$6:$D$21,MATCH($A75,'Elements A and B'!$A$6:$A$21,0))</f>
        <v>0</v>
      </c>
      <c r="E75" s="45">
        <f t="shared" si="1"/>
        <v>0</v>
      </c>
      <c r="F75" s="45">
        <f t="shared" si="1"/>
        <v>0</v>
      </c>
      <c r="G75" s="147">
        <f t="shared" si="1"/>
        <v>0</v>
      </c>
      <c r="H75" s="48"/>
    </row>
    <row r="76" spans="1:8" ht="12" customHeight="1" thickBot="1" x14ac:dyDescent="0.4">
      <c r="A76" s="110" t="str">
        <v>CL578</v>
      </c>
      <c r="B76" s="110" t="str">
        <v>OR Service Centre   Assurance Ethernet</v>
      </c>
      <c r="C76" s="110" t="str">
        <v>Shared</v>
      </c>
      <c r="D76" s="55">
        <f>INDEX('Elements A and B'!$D$6:$D$21,MATCH($A76,'Elements A and B'!$A$6:$A$21,0))</f>
        <v>0</v>
      </c>
      <c r="E76" s="45">
        <f t="shared" si="1"/>
        <v>0</v>
      </c>
      <c r="F76" s="45">
        <f t="shared" si="1"/>
        <v>0</v>
      </c>
      <c r="G76" s="147">
        <f t="shared" si="1"/>
        <v>0</v>
      </c>
      <c r="H76" s="48"/>
    </row>
    <row r="77" spans="1:8" ht="12" customHeight="1" thickBot="1" x14ac:dyDescent="0.4">
      <c r="A77" s="110" t="str">
        <v>CL573</v>
      </c>
      <c r="B77" s="110" t="str">
        <v>OR Service Centre   Provision Ethernet</v>
      </c>
      <c r="C77" s="110" t="str">
        <v>Shared</v>
      </c>
      <c r="D77" s="55">
        <f>INDEX('Elements A and B'!$D$6:$D$21,MATCH($A77,'Elements A and B'!$A$6:$A$21,0))</f>
        <v>0</v>
      </c>
      <c r="E77" s="45">
        <f t="shared" si="1"/>
        <v>0</v>
      </c>
      <c r="F77" s="45">
        <f t="shared" si="1"/>
        <v>0</v>
      </c>
      <c r="G77" s="147">
        <f t="shared" si="1"/>
        <v>0</v>
      </c>
    </row>
    <row r="78" spans="1:8" ht="12" customHeight="1" thickBot="1" x14ac:dyDescent="0.4">
      <c r="A78" s="110" t="str">
        <v>CL602</v>
      </c>
      <c r="B78" s="110" t="str">
        <v>SLG Ethernet Assurance</v>
      </c>
      <c r="C78" s="110" t="str">
        <v>Shared</v>
      </c>
      <c r="D78" s="55">
        <f>INDEX('Elements A and B'!$D$6:$D$21,MATCH($A78,'Elements A and B'!$A$6:$A$21,0))</f>
        <v>0</v>
      </c>
      <c r="E78" s="45">
        <f t="shared" si="1"/>
        <v>0</v>
      </c>
      <c r="F78" s="45">
        <f t="shared" si="1"/>
        <v>0</v>
      </c>
      <c r="G78" s="147">
        <f t="shared" si="1"/>
        <v>0</v>
      </c>
    </row>
    <row r="79" spans="1:8" ht="12" customHeight="1" thickBot="1" x14ac:dyDescent="0.4">
      <c r="A79" s="110" t="str">
        <v>CL601</v>
      </c>
      <c r="B79" s="110" t="str">
        <v>SLG Ethernet Provision</v>
      </c>
      <c r="C79" s="110" t="str">
        <v>Shared</v>
      </c>
      <c r="D79" s="55">
        <f>INDEX('Elements A and B'!$D$6:$D$21,MATCH($A79,'Elements A and B'!$A$6:$A$21,0))</f>
        <v>0</v>
      </c>
      <c r="E79" s="45">
        <f t="shared" si="1"/>
        <v>0</v>
      </c>
      <c r="F79" s="45">
        <f t="shared" si="1"/>
        <v>0</v>
      </c>
      <c r="G79" s="147">
        <f t="shared" si="1"/>
        <v>0</v>
      </c>
    </row>
    <row r="80" spans="1:8" ht="12" customHeight="1" thickBot="1" x14ac:dyDescent="0.4">
      <c r="A80" s="110" t="str">
        <v>CO801</v>
      </c>
      <c r="B80" s="110" t="str">
        <v>Ofcom Licence Fee   Openreach</v>
      </c>
      <c r="C80" s="110" t="str">
        <v>Shared</v>
      </c>
      <c r="D80" s="55">
        <f>INDEX('Elements A and B'!$D$6:$D$21,MATCH($A80,'Elements A and B'!$A$6:$A$21,0))</f>
        <v>0</v>
      </c>
      <c r="E80" s="45">
        <f t="shared" si="1"/>
        <v>0</v>
      </c>
      <c r="F80" s="45">
        <f t="shared" si="1"/>
        <v>0</v>
      </c>
      <c r="G80" s="147">
        <f t="shared" si="1"/>
        <v>0</v>
      </c>
    </row>
    <row r="81" spans="1:8" ht="12" customHeight="1" thickBot="1" x14ac:dyDescent="0.4">
      <c r="A81" s="110" t="str">
        <v>CW901</v>
      </c>
      <c r="B81" s="110" t="str">
        <v>Openreach non copper</v>
      </c>
      <c r="C81" s="110" t="str">
        <v>Shared</v>
      </c>
      <c r="D81" s="55">
        <f>INDEX('Elements A and B'!$D$6:$D$21,MATCH($A81,'Elements A and B'!$A$6:$A$21,0))</f>
        <v>0</v>
      </c>
      <c r="E81" s="45">
        <f t="shared" si="1"/>
        <v>0</v>
      </c>
      <c r="F81" s="45">
        <f t="shared" si="1"/>
        <v>0</v>
      </c>
      <c r="G81" s="147">
        <f t="shared" si="1"/>
        <v>0</v>
      </c>
    </row>
    <row r="82" spans="1:8" ht="12" customHeight="1" thickBot="1" x14ac:dyDescent="0.4">
      <c r="B82" s="39" t="s">
        <v>76</v>
      </c>
      <c r="C82" s="39"/>
      <c r="D82" s="44"/>
      <c r="E82" s="33">
        <f>SUM(E66:E81)</f>
        <v>2.3862793240510323</v>
      </c>
      <c r="F82" s="33">
        <f>SUM(F66:F81)</f>
        <v>0</v>
      </c>
      <c r="G82" s="148">
        <f>SUM(G66:G81)</f>
        <v>0.12075309808221008</v>
      </c>
      <c r="H82" s="48"/>
    </row>
    <row r="83" spans="1:8" ht="12" customHeight="1" x14ac:dyDescent="0.35">
      <c r="B83" s="39"/>
      <c r="C83" s="39"/>
    </row>
    <row r="84" spans="1:8" ht="12" customHeight="1" thickBot="1" x14ac:dyDescent="0.4">
      <c r="A84" s="39" t="s">
        <v>113</v>
      </c>
      <c r="D84" s="41" t="s">
        <v>103</v>
      </c>
    </row>
    <row r="85" spans="1:8" ht="12" customHeight="1" thickBot="1" x14ac:dyDescent="0.4">
      <c r="A85" s="110" t="str">
        <f t="array" ref="A85:C100">comp_EAD</f>
        <v>CO485</v>
      </c>
      <c r="B85" s="110" t="str">
        <v>Ethernet Electronics</v>
      </c>
      <c r="C85" s="110" t="str">
        <v>Active</v>
      </c>
      <c r="D85" s="55">
        <f>INDEX('Elements A and B'!$D$24:$D$39,MATCH($A85,'Elements A and B'!$A$24:$A$39,0))</f>
        <v>0</v>
      </c>
      <c r="E85" s="45">
        <f>E47*$D85</f>
        <v>0</v>
      </c>
      <c r="F85" s="45">
        <f t="shared" ref="F85:G85" si="2">F47*$D85</f>
        <v>0</v>
      </c>
      <c r="G85" s="147">
        <f t="shared" si="2"/>
        <v>0</v>
      </c>
      <c r="H85" s="48"/>
    </row>
    <row r="86" spans="1:8" ht="12" customHeight="1" thickBot="1" x14ac:dyDescent="0.4">
      <c r="A86" s="110" t="str">
        <v>CO487</v>
      </c>
      <c r="B86" s="110" t="str">
        <v>EAD Electronics Capital</v>
      </c>
      <c r="C86" s="110" t="str">
        <v>Active</v>
      </c>
      <c r="D86" s="55">
        <f>INDEX('Elements A and B'!$D$24:$D$39,MATCH($A86,'Elements A and B'!$A$24:$A$39,0))</f>
        <v>0</v>
      </c>
      <c r="E86" s="45">
        <f t="shared" ref="E86:G100" si="3">E48*$D86</f>
        <v>0</v>
      </c>
      <c r="F86" s="45">
        <f t="shared" si="3"/>
        <v>0</v>
      </c>
      <c r="G86" s="147">
        <f t="shared" si="3"/>
        <v>0</v>
      </c>
      <c r="H86" s="48"/>
    </row>
    <row r="87" spans="1:8" ht="12" customHeight="1" thickBot="1" x14ac:dyDescent="0.4">
      <c r="A87" s="110" t="str">
        <v>CO445</v>
      </c>
      <c r="B87" s="110" t="str">
        <v>Ethernet Monitoring Platform</v>
      </c>
      <c r="C87" s="110" t="str">
        <v>Active</v>
      </c>
      <c r="D87" s="55">
        <f>INDEX('Elements A and B'!$D$24:$D$39,MATCH($A87,'Elements A and B'!$A$24:$A$39,0))</f>
        <v>0</v>
      </c>
      <c r="E87" s="45">
        <f t="shared" si="3"/>
        <v>0</v>
      </c>
      <c r="F87" s="45">
        <f t="shared" si="3"/>
        <v>0</v>
      </c>
      <c r="G87" s="147">
        <f t="shared" si="3"/>
        <v>0</v>
      </c>
      <c r="H87" s="48"/>
    </row>
    <row r="88" spans="1:8" ht="12" customHeight="1" thickBot="1" x14ac:dyDescent="0.4">
      <c r="A88" s="110" t="str">
        <v>CO484</v>
      </c>
      <c r="B88" s="110" t="str">
        <v>Ethernet main links</v>
      </c>
      <c r="C88" s="110" t="str">
        <v>Passive</v>
      </c>
      <c r="D88" s="55">
        <f>INDEX('Elements A and B'!$D$24:$D$39,MATCH($A88,'Elements A and B'!$A$24:$A$39,0))</f>
        <v>0</v>
      </c>
      <c r="E88" s="45">
        <f t="shared" si="3"/>
        <v>0</v>
      </c>
      <c r="F88" s="45">
        <f t="shared" si="3"/>
        <v>0</v>
      </c>
      <c r="G88" s="147">
        <f t="shared" si="3"/>
        <v>0</v>
      </c>
      <c r="H88" s="48"/>
    </row>
    <row r="89" spans="1:8" ht="12" customHeight="1" thickBot="1" x14ac:dyDescent="0.4">
      <c r="A89" s="110" t="str">
        <v>CL160</v>
      </c>
      <c r="B89" s="110" t="str">
        <v>Routeing   records</v>
      </c>
      <c r="C89" s="110" t="str">
        <v>Passive</v>
      </c>
      <c r="D89" s="55">
        <f>INDEX('Elements A and B'!$D$24:$D$39,MATCH($A89,'Elements A and B'!$A$24:$A$39,0))</f>
        <v>0</v>
      </c>
      <c r="E89" s="45">
        <f t="shared" si="3"/>
        <v>0</v>
      </c>
      <c r="F89" s="45">
        <f t="shared" si="3"/>
        <v>0</v>
      </c>
      <c r="G89" s="147">
        <f t="shared" si="3"/>
        <v>0</v>
      </c>
      <c r="H89" s="48"/>
    </row>
    <row r="90" spans="1:8" ht="12" customHeight="1" thickBot="1" x14ac:dyDescent="0.4">
      <c r="A90" s="110" t="str">
        <v>CW609</v>
      </c>
      <c r="B90" s="110" t="str">
        <v>Ethernet Access Direct Fibre</v>
      </c>
      <c r="C90" s="110" t="str">
        <v>Passive</v>
      </c>
      <c r="D90" s="55">
        <f>INDEX('Elements A and B'!$D$24:$D$39,MATCH($A90,'Elements A and B'!$A$24:$A$39,0))</f>
        <v>0</v>
      </c>
      <c r="E90" s="45">
        <f t="shared" si="3"/>
        <v>0</v>
      </c>
      <c r="F90" s="45">
        <f t="shared" si="3"/>
        <v>0</v>
      </c>
      <c r="G90" s="147">
        <f t="shared" si="3"/>
        <v>0</v>
      </c>
      <c r="H90" s="48"/>
    </row>
    <row r="91" spans="1:8" ht="12" customHeight="1" thickBot="1" x14ac:dyDescent="0.4">
      <c r="A91" s="110" t="str">
        <v>CE104</v>
      </c>
      <c r="B91" s="110" t="str">
        <v>Ethernet Excess Construction</v>
      </c>
      <c r="C91" s="110" t="str">
        <v>Passive</v>
      </c>
      <c r="D91" s="55">
        <f>INDEX('Elements A and B'!$D$24:$D$39,MATCH($A91,'Elements A and B'!$A$24:$A$39,0))</f>
        <v>0</v>
      </c>
      <c r="E91" s="45">
        <f t="shared" si="3"/>
        <v>0</v>
      </c>
      <c r="F91" s="45">
        <f t="shared" si="3"/>
        <v>0</v>
      </c>
      <c r="G91" s="147">
        <f t="shared" si="3"/>
        <v>0</v>
      </c>
      <c r="H91" s="48"/>
    </row>
    <row r="92" spans="1:8" ht="12" customHeight="1" thickBot="1" x14ac:dyDescent="0.4">
      <c r="A92" s="110" t="str">
        <v>CE106</v>
      </c>
      <c r="B92" s="110" t="str">
        <v>Ethernet Excess Construction Capex</v>
      </c>
      <c r="C92" s="110" t="str">
        <v>Passive</v>
      </c>
      <c r="D92" s="55">
        <f>INDEX('Elements A and B'!$D$24:$D$39,MATCH($A92,'Elements A and B'!$A$24:$A$39,0))</f>
        <v>0</v>
      </c>
      <c r="E92" s="45">
        <f t="shared" si="3"/>
        <v>0</v>
      </c>
      <c r="F92" s="45">
        <f t="shared" si="3"/>
        <v>0</v>
      </c>
      <c r="G92" s="147">
        <f t="shared" si="3"/>
        <v>0</v>
      </c>
      <c r="H92" s="48"/>
    </row>
    <row r="93" spans="1:8" ht="12" customHeight="1" thickBot="1" x14ac:dyDescent="0.4">
      <c r="A93" s="110" t="str">
        <v>CO772</v>
      </c>
      <c r="B93" s="110" t="str">
        <v>Openreach Systems   Development  Ethernet Specific</v>
      </c>
      <c r="C93" s="110" t="str">
        <v>Shared</v>
      </c>
      <c r="D93" s="55">
        <f>INDEX('Elements A and B'!$D$24:$D$39,MATCH($A93,'Elements A and B'!$A$24:$A$39,0))</f>
        <v>0.77</v>
      </c>
      <c r="E93" s="45">
        <f t="shared" si="3"/>
        <v>18.384113410201063</v>
      </c>
      <c r="F93" s="45">
        <f t="shared" si="3"/>
        <v>18.384145033785565</v>
      </c>
      <c r="G93" s="147">
        <f t="shared" si="3"/>
        <v>2.4993434994703546E-3</v>
      </c>
      <c r="H93" s="48"/>
    </row>
    <row r="94" spans="1:8" ht="12" customHeight="1" thickBot="1" x14ac:dyDescent="0.4">
      <c r="A94" s="110" t="str">
        <v>CP502</v>
      </c>
      <c r="B94" s="110" t="str">
        <v>Openreach sales product management</v>
      </c>
      <c r="C94" s="110" t="str">
        <v>Shared</v>
      </c>
      <c r="D94" s="55">
        <f>INDEX('Elements A and B'!$D$24:$D$39,MATCH($A94,'Elements A and B'!$A$24:$A$39,0))</f>
        <v>0.19</v>
      </c>
      <c r="E94" s="45">
        <f t="shared" si="3"/>
        <v>1.7262080951393748</v>
      </c>
      <c r="F94" s="45">
        <f t="shared" si="3"/>
        <v>3.6088210322239438</v>
      </c>
      <c r="G94" s="147">
        <f t="shared" si="3"/>
        <v>3.075966785799393E-4</v>
      </c>
      <c r="H94" s="48"/>
    </row>
    <row r="95" spans="1:8" ht="12" customHeight="1" thickBot="1" x14ac:dyDescent="0.4">
      <c r="A95" s="110" t="str">
        <v>CL578</v>
      </c>
      <c r="B95" s="110" t="str">
        <v>OR Service Centre   Assurance Ethernet</v>
      </c>
      <c r="C95" s="110" t="str">
        <v>Shared</v>
      </c>
      <c r="D95" s="55">
        <f>INDEX('Elements A and B'!$D$24:$D$39,MATCH($A95,'Elements A and B'!$A$24:$A$39,0))</f>
        <v>0.5180078784468205</v>
      </c>
      <c r="E95" s="45">
        <f t="shared" si="3"/>
        <v>0</v>
      </c>
      <c r="F95" s="45">
        <f t="shared" si="3"/>
        <v>0</v>
      </c>
      <c r="G95" s="147">
        <f t="shared" si="3"/>
        <v>0</v>
      </c>
      <c r="H95" s="48"/>
    </row>
    <row r="96" spans="1:8" ht="12" customHeight="1" thickBot="1" x14ac:dyDescent="0.4">
      <c r="A96" s="110" t="str">
        <v>CL573</v>
      </c>
      <c r="B96" s="110" t="str">
        <v>OR Service Centre   Provision Ethernet</v>
      </c>
      <c r="C96" s="110" t="str">
        <v>Shared</v>
      </c>
      <c r="D96" s="55">
        <f>INDEX('Elements A and B'!$D$24:$D$39,MATCH($A96,'Elements A and B'!$A$24:$A$39,0))</f>
        <v>1</v>
      </c>
      <c r="E96" s="45">
        <f t="shared" si="3"/>
        <v>141.87934545521765</v>
      </c>
      <c r="F96" s="45">
        <f t="shared" si="3"/>
        <v>0</v>
      </c>
      <c r="G96" s="147">
        <f t="shared" si="3"/>
        <v>0</v>
      </c>
    </row>
    <row r="97" spans="1:9" ht="12" customHeight="1" thickBot="1" x14ac:dyDescent="0.4">
      <c r="A97" s="110" t="str">
        <v>CL602</v>
      </c>
      <c r="B97" s="110" t="str">
        <v>SLG Ethernet Assurance</v>
      </c>
      <c r="C97" s="110" t="str">
        <v>Shared</v>
      </c>
      <c r="D97" s="55">
        <f>INDEX('Elements A and B'!$D$24:$D$39,MATCH($A97,'Elements A and B'!$A$24:$A$39,0))</f>
        <v>0</v>
      </c>
      <c r="E97" s="45">
        <f t="shared" si="3"/>
        <v>0</v>
      </c>
      <c r="F97" s="45">
        <f t="shared" si="3"/>
        <v>0</v>
      </c>
      <c r="G97" s="147">
        <f t="shared" si="3"/>
        <v>0</v>
      </c>
    </row>
    <row r="98" spans="1:9" ht="12" customHeight="1" thickBot="1" x14ac:dyDescent="0.4">
      <c r="A98" s="110" t="str">
        <v>CL601</v>
      </c>
      <c r="B98" s="110" t="str">
        <v>SLG Ethernet Provision</v>
      </c>
      <c r="C98" s="110" t="str">
        <v>Shared</v>
      </c>
      <c r="D98" s="55">
        <f>INDEX('Elements A and B'!$D$24:$D$39,MATCH($A98,'Elements A and B'!$A$24:$A$39,0))</f>
        <v>0</v>
      </c>
      <c r="E98" s="45">
        <f t="shared" si="3"/>
        <v>0</v>
      </c>
      <c r="F98" s="45">
        <f t="shared" si="3"/>
        <v>0</v>
      </c>
      <c r="G98" s="147">
        <f t="shared" si="3"/>
        <v>0</v>
      </c>
    </row>
    <row r="99" spans="1:9" ht="12" customHeight="1" thickBot="1" x14ac:dyDescent="0.4">
      <c r="A99" s="110" t="str">
        <v>CO801</v>
      </c>
      <c r="B99" s="110" t="str">
        <v>Ofcom Licence Fee   Openreach</v>
      </c>
      <c r="C99" s="110" t="str">
        <v>Shared</v>
      </c>
      <c r="D99" s="55">
        <f>INDEX('Elements A and B'!$D$24:$D$39,MATCH($A99,'Elements A and B'!$A$24:$A$39,0))</f>
        <v>0</v>
      </c>
      <c r="E99" s="45">
        <f t="shared" si="3"/>
        <v>0</v>
      </c>
      <c r="F99" s="45">
        <f t="shared" si="3"/>
        <v>0</v>
      </c>
      <c r="G99" s="147">
        <f t="shared" si="3"/>
        <v>0</v>
      </c>
    </row>
    <row r="100" spans="1:9" ht="12" customHeight="1" thickBot="1" x14ac:dyDescent="0.4">
      <c r="A100" s="110" t="str">
        <v>CW901</v>
      </c>
      <c r="B100" s="110" t="str">
        <v>Openreach non copper</v>
      </c>
      <c r="C100" s="110" t="str">
        <v>Shared</v>
      </c>
      <c r="D100" s="55">
        <f>INDEX('Elements A and B'!$D$24:$D$39,MATCH($A100,'Elements A and B'!$A$24:$A$39,0))</f>
        <v>0</v>
      </c>
      <c r="E100" s="45">
        <f t="shared" si="3"/>
        <v>0</v>
      </c>
      <c r="F100" s="45">
        <f t="shared" si="3"/>
        <v>0</v>
      </c>
      <c r="G100" s="147">
        <f t="shared" si="3"/>
        <v>0</v>
      </c>
    </row>
    <row r="101" spans="1:9" ht="12" customHeight="1" thickBot="1" x14ac:dyDescent="0.4">
      <c r="B101" s="39" t="s">
        <v>76</v>
      </c>
      <c r="C101" s="39"/>
      <c r="D101" s="44"/>
      <c r="E101" s="33">
        <f>SUM(E85:E100)</f>
        <v>161.98966696055808</v>
      </c>
      <c r="F101" s="33">
        <f>SUM(F85:F100)</f>
        <v>21.992966066009508</v>
      </c>
      <c r="G101" s="148">
        <f>SUM(G85:G100)</f>
        <v>2.8069401780502941E-3</v>
      </c>
      <c r="H101" s="48"/>
    </row>
    <row r="102" spans="1:9" ht="12" customHeight="1" x14ac:dyDescent="0.35">
      <c r="B102" s="39"/>
      <c r="C102" s="39"/>
    </row>
    <row r="103" spans="1:9" ht="12" customHeight="1" x14ac:dyDescent="0.35">
      <c r="A103" s="39" t="s">
        <v>160</v>
      </c>
      <c r="B103" s="39"/>
      <c r="C103" s="39"/>
      <c r="D103" s="39"/>
      <c r="E103" s="39"/>
      <c r="F103" s="39"/>
      <c r="G103" s="39"/>
      <c r="H103" s="141"/>
      <c r="I103" s="141"/>
    </row>
    <row r="104" spans="1:9" ht="12" customHeight="1" x14ac:dyDescent="0.35">
      <c r="B104" s="36" t="s">
        <v>72</v>
      </c>
      <c r="C104" s="39"/>
      <c r="D104" s="39"/>
      <c r="F104" s="54">
        <f>'Element C'!$C$32</f>
        <v>83.257752218656179</v>
      </c>
      <c r="G104" s="121"/>
      <c r="H104" s="39"/>
      <c r="I104" s="39"/>
    </row>
    <row r="105" spans="1:9" ht="12" customHeight="1" thickBot="1" x14ac:dyDescent="0.4">
      <c r="B105" s="36" t="s">
        <v>246</v>
      </c>
      <c r="C105" s="39"/>
      <c r="D105" s="39"/>
      <c r="E105" s="54">
        <f>'Element C'!$C$9</f>
        <v>112.5</v>
      </c>
      <c r="G105" s="121"/>
      <c r="H105" s="39"/>
      <c r="I105" s="39"/>
    </row>
    <row r="106" spans="1:9" ht="12" customHeight="1" thickBot="1" x14ac:dyDescent="0.4">
      <c r="B106" s="39" t="s">
        <v>76</v>
      </c>
      <c r="C106" s="39"/>
      <c r="D106" s="39"/>
      <c r="E106" s="33">
        <f>SUM(E104:E105)</f>
        <v>112.5</v>
      </c>
      <c r="F106" s="33">
        <f>SUM(F104:F105)</f>
        <v>83.257752218656179</v>
      </c>
      <c r="G106" s="33">
        <f t="shared" ref="G106" si="4">SUM(G104:G105)</f>
        <v>0</v>
      </c>
      <c r="H106" s="39"/>
      <c r="I106" s="39"/>
    </row>
    <row r="107" spans="1:9" ht="12" customHeight="1" x14ac:dyDescent="0.35">
      <c r="B107" s="39"/>
      <c r="C107" s="39"/>
      <c r="D107" s="39"/>
      <c r="E107" s="143"/>
      <c r="F107" s="143"/>
      <c r="G107" s="144"/>
      <c r="H107" s="39"/>
      <c r="I107" s="39"/>
    </row>
    <row r="108" spans="1:9" ht="12" customHeight="1" x14ac:dyDescent="0.35">
      <c r="A108" s="39" t="s">
        <v>245</v>
      </c>
      <c r="B108" s="39"/>
      <c r="C108" s="39"/>
      <c r="D108" s="145"/>
    </row>
    <row r="109" spans="1:9" ht="12" customHeight="1" thickBot="1" x14ac:dyDescent="0.4">
      <c r="A109" s="39"/>
      <c r="B109" s="39"/>
      <c r="C109" s="39"/>
      <c r="D109" s="145"/>
    </row>
    <row r="110" spans="1:9" ht="12" customHeight="1" thickBot="1" x14ac:dyDescent="0.4">
      <c r="A110" s="39"/>
      <c r="B110" s="36" t="s">
        <v>251</v>
      </c>
      <c r="D110" s="45">
        <v>3136.7211185819092</v>
      </c>
      <c r="E110" s="138" t="s">
        <v>294</v>
      </c>
    </row>
    <row r="111" spans="1:9" ht="12" customHeight="1" thickBot="1" x14ac:dyDescent="0.4">
      <c r="A111" s="39"/>
      <c r="B111" s="36" t="s">
        <v>252</v>
      </c>
      <c r="D111" s="45">
        <f>SUM(F82,F101,F106)+SUM(G82,G101,G106)*main_link_dist</f>
        <v>982.52698993251431</v>
      </c>
      <c r="E111" s="138" t="s">
        <v>241</v>
      </c>
    </row>
    <row r="112" spans="1:9" ht="12" customHeight="1" thickBot="1" x14ac:dyDescent="0.4">
      <c r="A112" s="39"/>
      <c r="B112" s="36" t="s">
        <v>243</v>
      </c>
      <c r="D112" s="52">
        <f>D111/D110</f>
        <v>0.31323377271636704</v>
      </c>
    </row>
    <row r="113" spans="1:9" ht="12" customHeight="1" thickBot="1" x14ac:dyDescent="0.4">
      <c r="A113" s="39"/>
      <c r="B113" s="39"/>
      <c r="C113" s="39"/>
      <c r="D113" s="153"/>
      <c r="E113" s="153"/>
    </row>
    <row r="114" spans="1:9" ht="12" customHeight="1" thickBot="1" x14ac:dyDescent="0.4">
      <c r="A114" s="110" t="str">
        <f>A97</f>
        <v>CL602</v>
      </c>
      <c r="B114" s="110" t="str">
        <f t="shared" ref="B114:C114" si="5">B97</f>
        <v>SLG Ethernet Assurance</v>
      </c>
      <c r="C114" s="110" t="str">
        <f t="shared" si="5"/>
        <v>Shared</v>
      </c>
      <c r="D114" s="55">
        <f>D95</f>
        <v>0.5180078784468205</v>
      </c>
      <c r="E114" s="45">
        <f>$D$112*$D114*E59</f>
        <v>0</v>
      </c>
      <c r="F114" s="45">
        <f t="shared" ref="F114:G115" si="6">$D$112*$D114*F59</f>
        <v>0.1144267201728037</v>
      </c>
      <c r="G114" s="147">
        <f t="shared" si="6"/>
        <v>0</v>
      </c>
      <c r="H114" s="138" t="s">
        <v>284</v>
      </c>
    </row>
    <row r="115" spans="1:9" ht="12" customHeight="1" thickBot="1" x14ac:dyDescent="0.4">
      <c r="A115" s="110" t="str">
        <f>A98</f>
        <v>CL601</v>
      </c>
      <c r="B115" s="110" t="str">
        <f t="shared" ref="B115:C115" si="7">B98</f>
        <v>SLG Ethernet Provision</v>
      </c>
      <c r="C115" s="110" t="str">
        <f t="shared" si="7"/>
        <v>Shared</v>
      </c>
      <c r="D115" s="55">
        <f>D96</f>
        <v>1</v>
      </c>
      <c r="E115" s="45">
        <f>$D$112*$D115*E60</f>
        <v>96.932963488878002</v>
      </c>
      <c r="F115" s="45">
        <f t="shared" si="6"/>
        <v>0</v>
      </c>
      <c r="G115" s="147">
        <f t="shared" si="6"/>
        <v>0</v>
      </c>
      <c r="H115" s="164" t="s">
        <v>284</v>
      </c>
    </row>
    <row r="116" spans="1:9" ht="12" customHeight="1" thickBot="1" x14ac:dyDescent="0.4">
      <c r="B116" s="39" t="s">
        <v>76</v>
      </c>
      <c r="C116" s="39"/>
      <c r="E116" s="33">
        <f>SUM(E114:E115)</f>
        <v>96.932963488878002</v>
      </c>
      <c r="F116" s="33">
        <f>SUM(F114:F115)</f>
        <v>0.1144267201728037</v>
      </c>
      <c r="G116" s="148">
        <f>SUM(G114:G115)</f>
        <v>0</v>
      </c>
      <c r="H116" s="48"/>
    </row>
    <row r="117" spans="1:9" ht="12" customHeight="1" x14ac:dyDescent="0.35">
      <c r="B117" s="39"/>
      <c r="C117" s="39"/>
      <c r="D117" s="39"/>
      <c r="E117" s="39"/>
      <c r="F117" s="39"/>
      <c r="G117" s="39"/>
      <c r="H117" s="39"/>
      <c r="I117" s="39"/>
    </row>
    <row r="118" spans="1:9" ht="12" customHeight="1" x14ac:dyDescent="0.35">
      <c r="A118" s="39" t="s">
        <v>242</v>
      </c>
      <c r="B118" s="39"/>
      <c r="C118" s="39"/>
    </row>
    <row r="119" spans="1:9" ht="12" customHeight="1" thickBot="1" x14ac:dyDescent="0.4">
      <c r="A119" s="39"/>
      <c r="B119" s="39"/>
      <c r="C119" s="39"/>
    </row>
    <row r="120" spans="1:9" ht="12" customHeight="1" thickBot="1" x14ac:dyDescent="0.4">
      <c r="A120" s="39"/>
      <c r="B120" s="36" t="s">
        <v>244</v>
      </c>
      <c r="C120" s="39"/>
      <c r="E120" s="52">
        <v>0.24151025274463631</v>
      </c>
      <c r="F120" s="52">
        <v>4.857959460125378E-2</v>
      </c>
      <c r="G120" s="52">
        <v>0.89534485956552468</v>
      </c>
      <c r="H120" s="164" t="s">
        <v>293</v>
      </c>
    </row>
    <row r="121" spans="1:9" ht="12" customHeight="1" thickBot="1" x14ac:dyDescent="0.4">
      <c r="A121" s="39"/>
      <c r="B121" s="39"/>
      <c r="C121" s="39"/>
    </row>
    <row r="122" spans="1:9" ht="12" customHeight="1" thickBot="1" x14ac:dyDescent="0.4">
      <c r="A122" s="110" t="str">
        <f t="shared" ref="A122:C122" si="8">A99</f>
        <v>CO801</v>
      </c>
      <c r="B122" s="110" t="str">
        <f t="shared" si="8"/>
        <v>Ofcom Licence Fee   Openreach</v>
      </c>
      <c r="C122" s="110" t="str">
        <f t="shared" si="8"/>
        <v>Shared</v>
      </c>
      <c r="E122" s="45">
        <f t="shared" ref="E122:G123" si="9">E61*E$120</f>
        <v>0.18675226386581245</v>
      </c>
      <c r="F122" s="45">
        <f t="shared" si="9"/>
        <v>7.8534268017061371E-2</v>
      </c>
      <c r="G122" s="149">
        <f t="shared" si="9"/>
        <v>1.2337075216121263E-4</v>
      </c>
      <c r="H122" s="48"/>
    </row>
    <row r="123" spans="1:9" ht="12" customHeight="1" thickBot="1" x14ac:dyDescent="0.4">
      <c r="A123" s="110" t="str">
        <f t="shared" ref="A123:C123" si="10">A100</f>
        <v>CW901</v>
      </c>
      <c r="B123" s="110" t="str">
        <f t="shared" si="10"/>
        <v>Openreach non copper</v>
      </c>
      <c r="C123" s="110" t="str">
        <f t="shared" si="10"/>
        <v>Shared</v>
      </c>
      <c r="E123" s="45">
        <f t="shared" si="9"/>
        <v>1.6191298560603298</v>
      </c>
      <c r="F123" s="45">
        <f t="shared" si="9"/>
        <v>0.68087993838533323</v>
      </c>
      <c r="G123" s="149">
        <f t="shared" si="9"/>
        <v>1.069604717058308E-3</v>
      </c>
      <c r="H123" s="48"/>
    </row>
    <row r="124" spans="1:9" ht="12" customHeight="1" thickBot="1" x14ac:dyDescent="0.4">
      <c r="B124" s="39" t="s">
        <v>76</v>
      </c>
      <c r="C124" s="39"/>
      <c r="E124" s="33">
        <f>SUM(E122:E123)</f>
        <v>1.8058821199261423</v>
      </c>
      <c r="F124" s="33">
        <f>SUM(F122:F123)</f>
        <v>0.75941420640239454</v>
      </c>
      <c r="G124" s="150">
        <f>SUM(G122:G123)</f>
        <v>1.1929754692195206E-3</v>
      </c>
      <c r="H124" s="48"/>
    </row>
    <row r="125" spans="1:9" ht="12" customHeight="1" x14ac:dyDescent="0.35"/>
    <row r="126" spans="1:9" ht="12" customHeight="1" x14ac:dyDescent="0.35">
      <c r="A126" s="39" t="s">
        <v>115</v>
      </c>
      <c r="F126" s="50"/>
    </row>
    <row r="127" spans="1:9" ht="12" customHeight="1" x14ac:dyDescent="0.35">
      <c r="A127" s="110" t="str">
        <f t="array" ref="A127:C142">comp_EAD</f>
        <v>CO485</v>
      </c>
      <c r="B127" s="110" t="str">
        <v>Ethernet Electronics</v>
      </c>
      <c r="C127" s="110" t="str">
        <v>Active</v>
      </c>
      <c r="E127" s="51">
        <f>SUMIF($B$66:$B$123,$B127,E$66:E$123)</f>
        <v>0</v>
      </c>
      <c r="F127" s="51">
        <f t="shared" ref="F127:G127" si="11">SUMIF($B$66:$B$123,$B127,F$66:F$123)</f>
        <v>0</v>
      </c>
      <c r="G127" s="151">
        <f t="shared" si="11"/>
        <v>0</v>
      </c>
    </row>
    <row r="128" spans="1:9" ht="12" customHeight="1" x14ac:dyDescent="0.35">
      <c r="A128" s="110" t="str">
        <v>CO487</v>
      </c>
      <c r="B128" s="110" t="str">
        <v>EAD Electronics Capital</v>
      </c>
      <c r="C128" s="110" t="str">
        <v>Active</v>
      </c>
      <c r="E128" s="51">
        <f t="shared" ref="E128:G144" si="12">SUMIF($B$66:$B$123,$B128,E$66:E$123)</f>
        <v>0</v>
      </c>
      <c r="F128" s="51">
        <f t="shared" si="12"/>
        <v>0</v>
      </c>
      <c r="G128" s="151">
        <f t="shared" si="12"/>
        <v>0</v>
      </c>
    </row>
    <row r="129" spans="1:7" ht="12" customHeight="1" x14ac:dyDescent="0.35">
      <c r="A129" s="110" t="str">
        <v>CO445</v>
      </c>
      <c r="B129" s="110" t="str">
        <v>Ethernet Monitoring Platform</v>
      </c>
      <c r="C129" s="110" t="str">
        <v>Active</v>
      </c>
      <c r="E129" s="51">
        <f t="shared" si="12"/>
        <v>0</v>
      </c>
      <c r="F129" s="51">
        <f t="shared" si="12"/>
        <v>0</v>
      </c>
      <c r="G129" s="151">
        <f t="shared" si="12"/>
        <v>0</v>
      </c>
    </row>
    <row r="130" spans="1:7" ht="12" customHeight="1" x14ac:dyDescent="0.35">
      <c r="A130" s="110" t="str">
        <v>CO484</v>
      </c>
      <c r="B130" s="110" t="str">
        <v>Ethernet main links</v>
      </c>
      <c r="C130" s="110" t="str">
        <v>Passive</v>
      </c>
      <c r="E130" s="51">
        <f t="shared" si="12"/>
        <v>0</v>
      </c>
      <c r="F130" s="51">
        <f t="shared" si="12"/>
        <v>0</v>
      </c>
      <c r="G130" s="151">
        <f t="shared" si="12"/>
        <v>0.12075309808221008</v>
      </c>
    </row>
    <row r="131" spans="1:7" ht="12" customHeight="1" x14ac:dyDescent="0.35">
      <c r="A131" s="110" t="str">
        <v>CL160</v>
      </c>
      <c r="B131" s="110" t="str">
        <v>Routeing   records</v>
      </c>
      <c r="C131" s="110" t="str">
        <v>Passive</v>
      </c>
      <c r="E131" s="51">
        <f t="shared" si="12"/>
        <v>2.3862793240510323</v>
      </c>
      <c r="F131" s="51">
        <f t="shared" si="12"/>
        <v>0</v>
      </c>
      <c r="G131" s="151">
        <f t="shared" si="12"/>
        <v>0</v>
      </c>
    </row>
    <row r="132" spans="1:7" ht="12" customHeight="1" x14ac:dyDescent="0.35">
      <c r="A132" s="110" t="str">
        <v>CW609</v>
      </c>
      <c r="B132" s="110" t="str">
        <v>Ethernet Access Direct Fibre</v>
      </c>
      <c r="C132" s="110" t="str">
        <v>Passive</v>
      </c>
      <c r="E132" s="51">
        <f t="shared" si="12"/>
        <v>0</v>
      </c>
      <c r="F132" s="51">
        <f t="shared" si="12"/>
        <v>0</v>
      </c>
      <c r="G132" s="151">
        <f t="shared" si="12"/>
        <v>0</v>
      </c>
    </row>
    <row r="133" spans="1:7" ht="12" customHeight="1" x14ac:dyDescent="0.35">
      <c r="A133" s="110" t="str">
        <v>CE104</v>
      </c>
      <c r="B133" s="110" t="str">
        <v>Ethernet Excess Construction</v>
      </c>
      <c r="C133" s="110" t="str">
        <v>Passive</v>
      </c>
      <c r="E133" s="51">
        <f t="shared" si="12"/>
        <v>0</v>
      </c>
      <c r="F133" s="51">
        <f t="shared" si="12"/>
        <v>0</v>
      </c>
      <c r="G133" s="151">
        <f t="shared" si="12"/>
        <v>0</v>
      </c>
    </row>
    <row r="134" spans="1:7" ht="12" customHeight="1" x14ac:dyDescent="0.35">
      <c r="A134" s="110" t="str">
        <v>CE106</v>
      </c>
      <c r="B134" s="110" t="str">
        <v>Ethernet Excess Construction Capex</v>
      </c>
      <c r="C134" s="110" t="str">
        <v>Passive</v>
      </c>
      <c r="E134" s="51">
        <f t="shared" si="12"/>
        <v>0</v>
      </c>
      <c r="F134" s="51">
        <f t="shared" si="12"/>
        <v>0</v>
      </c>
      <c r="G134" s="151">
        <f t="shared" si="12"/>
        <v>0</v>
      </c>
    </row>
    <row r="135" spans="1:7" ht="12" customHeight="1" x14ac:dyDescent="0.35">
      <c r="A135" s="110" t="str">
        <v>CO772</v>
      </c>
      <c r="B135" s="110" t="str">
        <v>Openreach Systems   Development  Ethernet Specific</v>
      </c>
      <c r="C135" s="110" t="str">
        <v>Shared</v>
      </c>
      <c r="E135" s="51">
        <f t="shared" si="12"/>
        <v>18.384113410201063</v>
      </c>
      <c r="F135" s="51">
        <f t="shared" si="12"/>
        <v>18.384145033785565</v>
      </c>
      <c r="G135" s="151">
        <f t="shared" si="12"/>
        <v>2.4993434994703546E-3</v>
      </c>
    </row>
    <row r="136" spans="1:7" ht="12" customHeight="1" x14ac:dyDescent="0.35">
      <c r="A136" s="110" t="str">
        <v>CP502</v>
      </c>
      <c r="B136" s="110" t="str">
        <v>Openreach sales product management</v>
      </c>
      <c r="C136" s="110" t="str">
        <v>Shared</v>
      </c>
      <c r="E136" s="51">
        <f t="shared" si="12"/>
        <v>1.7262080951393748</v>
      </c>
      <c r="F136" s="51">
        <f t="shared" si="12"/>
        <v>3.6088210322239438</v>
      </c>
      <c r="G136" s="151">
        <f t="shared" si="12"/>
        <v>3.075966785799393E-4</v>
      </c>
    </row>
    <row r="137" spans="1:7" ht="12" customHeight="1" x14ac:dyDescent="0.35">
      <c r="A137" s="110" t="str">
        <v>CL578</v>
      </c>
      <c r="B137" s="110" t="str">
        <v>OR Service Centre   Assurance Ethernet</v>
      </c>
      <c r="C137" s="110" t="str">
        <v>Shared</v>
      </c>
      <c r="E137" s="51">
        <f t="shared" si="12"/>
        <v>0</v>
      </c>
      <c r="F137" s="51">
        <f t="shared" si="12"/>
        <v>0</v>
      </c>
      <c r="G137" s="151">
        <f t="shared" si="12"/>
        <v>0</v>
      </c>
    </row>
    <row r="138" spans="1:7" ht="12" customHeight="1" x14ac:dyDescent="0.35">
      <c r="A138" s="110" t="str">
        <v>CL573</v>
      </c>
      <c r="B138" s="110" t="str">
        <v>OR Service Centre   Provision Ethernet</v>
      </c>
      <c r="C138" s="110" t="str">
        <v>Shared</v>
      </c>
      <c r="E138" s="51">
        <f t="shared" si="12"/>
        <v>141.87934545521765</v>
      </c>
      <c r="F138" s="51">
        <f t="shared" si="12"/>
        <v>0</v>
      </c>
      <c r="G138" s="151">
        <f t="shared" si="12"/>
        <v>0</v>
      </c>
    </row>
    <row r="139" spans="1:7" ht="12" customHeight="1" x14ac:dyDescent="0.35">
      <c r="A139" s="110" t="str">
        <v>CL602</v>
      </c>
      <c r="B139" s="110" t="str">
        <v>SLG Ethernet Assurance</v>
      </c>
      <c r="C139" s="110" t="str">
        <v>Shared</v>
      </c>
      <c r="E139" s="51">
        <f t="shared" si="12"/>
        <v>0</v>
      </c>
      <c r="F139" s="51">
        <f t="shared" si="12"/>
        <v>0.1144267201728037</v>
      </c>
      <c r="G139" s="151">
        <f t="shared" si="12"/>
        <v>0</v>
      </c>
    </row>
    <row r="140" spans="1:7" ht="12" customHeight="1" x14ac:dyDescent="0.35">
      <c r="A140" s="110" t="str">
        <v>CL601</v>
      </c>
      <c r="B140" s="110" t="str">
        <v>SLG Ethernet Provision</v>
      </c>
      <c r="C140" s="110" t="str">
        <v>Shared</v>
      </c>
      <c r="E140" s="51">
        <f t="shared" si="12"/>
        <v>96.932963488878002</v>
      </c>
      <c r="F140" s="51">
        <f t="shared" si="12"/>
        <v>0</v>
      </c>
      <c r="G140" s="151">
        <f t="shared" si="12"/>
        <v>0</v>
      </c>
    </row>
    <row r="141" spans="1:7" ht="12" customHeight="1" x14ac:dyDescent="0.35">
      <c r="A141" s="110" t="str">
        <v>CO801</v>
      </c>
      <c r="B141" s="110" t="str">
        <v>Ofcom Licence Fee   Openreach</v>
      </c>
      <c r="C141" s="110" t="str">
        <v>Shared</v>
      </c>
      <c r="E141" s="51">
        <f t="shared" si="12"/>
        <v>0.18675226386581245</v>
      </c>
      <c r="F141" s="51">
        <f t="shared" si="12"/>
        <v>7.8534268017061371E-2</v>
      </c>
      <c r="G141" s="151">
        <f t="shared" si="12"/>
        <v>1.2337075216121263E-4</v>
      </c>
    </row>
    <row r="142" spans="1:7" ht="12" customHeight="1" x14ac:dyDescent="0.35">
      <c r="A142" s="110" t="str">
        <v>CW901</v>
      </c>
      <c r="B142" s="110" t="str">
        <v>Openreach non copper</v>
      </c>
      <c r="C142" s="110" t="str">
        <v>Shared</v>
      </c>
      <c r="E142" s="51">
        <f t="shared" si="12"/>
        <v>1.6191298560603298</v>
      </c>
      <c r="F142" s="51">
        <f t="shared" si="12"/>
        <v>0.68087993838533323</v>
      </c>
      <c r="G142" s="151">
        <f t="shared" si="12"/>
        <v>1.069604717058308E-3</v>
      </c>
    </row>
    <row r="143" spans="1:7" ht="12" customHeight="1" x14ac:dyDescent="0.35">
      <c r="A143" s="154"/>
      <c r="B143" s="154" t="str">
        <f>B104</f>
        <v>Patch panel</v>
      </c>
      <c r="C143" s="154"/>
      <c r="E143" s="51">
        <f t="shared" si="12"/>
        <v>0</v>
      </c>
      <c r="F143" s="51">
        <f t="shared" si="12"/>
        <v>83.257752218656179</v>
      </c>
      <c r="G143" s="151">
        <f t="shared" si="12"/>
        <v>0</v>
      </c>
    </row>
    <row r="144" spans="1:7" ht="12" customHeight="1" x14ac:dyDescent="0.35">
      <c r="A144" s="154"/>
      <c r="B144" s="154" t="str">
        <f>B105</f>
        <v>Initial testing</v>
      </c>
      <c r="C144" s="154"/>
      <c r="E144" s="51">
        <f t="shared" si="12"/>
        <v>112.5</v>
      </c>
      <c r="F144" s="51">
        <f t="shared" si="12"/>
        <v>0</v>
      </c>
      <c r="G144" s="151">
        <f t="shared" si="12"/>
        <v>0</v>
      </c>
    </row>
    <row r="145" spans="1:10" ht="12" customHeight="1" x14ac:dyDescent="0.35">
      <c r="B145" s="39" t="s">
        <v>76</v>
      </c>
      <c r="C145" s="39"/>
      <c r="D145" s="44"/>
      <c r="E145" s="34">
        <f>SUM(E127:E144)</f>
        <v>375.61479189341327</v>
      </c>
      <c r="F145" s="34">
        <f t="shared" ref="F145:G145" si="13">SUM(F127:F144)</f>
        <v>106.12455921124089</v>
      </c>
      <c r="G145" s="152">
        <f t="shared" si="13"/>
        <v>0.12475301372947988</v>
      </c>
    </row>
    <row r="146" spans="1:10" ht="12" customHeight="1" x14ac:dyDescent="0.35">
      <c r="B146" s="39"/>
      <c r="D146" s="39"/>
      <c r="E146" s="39"/>
      <c r="F146" s="39"/>
      <c r="G146" s="39"/>
      <c r="H146" s="39"/>
      <c r="I146" s="39"/>
      <c r="J146" s="39"/>
    </row>
    <row r="147" spans="1:10" x14ac:dyDescent="0.35">
      <c r="A147" s="39" t="s">
        <v>258</v>
      </c>
    </row>
    <row r="148" spans="1:10" x14ac:dyDescent="0.35">
      <c r="A148" s="39"/>
    </row>
    <row r="149" spans="1:10" ht="13.9" customHeight="1" x14ac:dyDescent="0.35">
      <c r="A149" s="174" t="s">
        <v>261</v>
      </c>
      <c r="B149" s="36" t="str">
        <f>B131</f>
        <v>Routeing   records</v>
      </c>
      <c r="E149" s="51">
        <f>E131</f>
        <v>2.3862793240510323</v>
      </c>
      <c r="F149" s="51">
        <f t="shared" ref="F149:G149" si="14">F131</f>
        <v>0</v>
      </c>
      <c r="G149" s="151">
        <f t="shared" si="14"/>
        <v>0</v>
      </c>
    </row>
    <row r="150" spans="1:10" ht="15" customHeight="1" x14ac:dyDescent="0.35">
      <c r="A150" s="174"/>
      <c r="B150" s="36" t="str">
        <f>B130</f>
        <v>Ethernet main links</v>
      </c>
      <c r="E150" s="51">
        <f>E130</f>
        <v>0</v>
      </c>
      <c r="F150" s="51">
        <f>F130</f>
        <v>0</v>
      </c>
      <c r="G150" s="151">
        <f>G130</f>
        <v>0.12075309808221008</v>
      </c>
    </row>
    <row r="151" spans="1:10" ht="14.25" x14ac:dyDescent="0.35">
      <c r="A151" s="174" t="s">
        <v>262</v>
      </c>
      <c r="B151" s="36" t="str">
        <f t="shared" ref="B151:B160" si="15">B135</f>
        <v>Openreach Systems   Development  Ethernet Specific</v>
      </c>
      <c r="E151" s="51">
        <f t="shared" ref="E151:G160" si="16">E135</f>
        <v>18.384113410201063</v>
      </c>
      <c r="F151" s="51">
        <f t="shared" si="16"/>
        <v>18.384145033785565</v>
      </c>
      <c r="G151" s="151">
        <f t="shared" si="16"/>
        <v>2.4993434994703546E-3</v>
      </c>
    </row>
    <row r="152" spans="1:10" ht="14.35" customHeight="1" x14ac:dyDescent="0.35">
      <c r="A152" s="174"/>
      <c r="B152" s="36" t="str">
        <f t="shared" si="15"/>
        <v>Openreach sales product management</v>
      </c>
      <c r="E152" s="51">
        <f t="shared" si="16"/>
        <v>1.7262080951393748</v>
      </c>
      <c r="F152" s="51">
        <f t="shared" si="16"/>
        <v>3.6088210322239438</v>
      </c>
      <c r="G152" s="151">
        <f t="shared" si="16"/>
        <v>3.075966785799393E-4</v>
      </c>
    </row>
    <row r="153" spans="1:10" ht="14.25" x14ac:dyDescent="0.35">
      <c r="A153" s="174"/>
      <c r="B153" s="36" t="str">
        <f t="shared" si="15"/>
        <v>OR Service Centre   Assurance Ethernet</v>
      </c>
      <c r="E153" s="51">
        <f t="shared" si="16"/>
        <v>0</v>
      </c>
      <c r="F153" s="51">
        <f t="shared" si="16"/>
        <v>0</v>
      </c>
      <c r="G153" s="151">
        <f t="shared" si="16"/>
        <v>0</v>
      </c>
    </row>
    <row r="154" spans="1:10" ht="14.25" x14ac:dyDescent="0.35">
      <c r="A154" s="174"/>
      <c r="B154" s="36" t="str">
        <f t="shared" si="15"/>
        <v>OR Service Centre   Provision Ethernet</v>
      </c>
      <c r="E154" s="51">
        <f t="shared" si="16"/>
        <v>141.87934545521765</v>
      </c>
      <c r="F154" s="51">
        <f t="shared" si="16"/>
        <v>0</v>
      </c>
      <c r="G154" s="151">
        <f t="shared" si="16"/>
        <v>0</v>
      </c>
    </row>
    <row r="155" spans="1:10" ht="14.25" x14ac:dyDescent="0.35">
      <c r="A155" s="174"/>
      <c r="B155" s="36" t="str">
        <f t="shared" si="15"/>
        <v>SLG Ethernet Assurance</v>
      </c>
      <c r="E155" s="51">
        <f t="shared" si="16"/>
        <v>0</v>
      </c>
      <c r="F155" s="51">
        <f t="shared" si="16"/>
        <v>0.1144267201728037</v>
      </c>
      <c r="G155" s="151">
        <f t="shared" si="16"/>
        <v>0</v>
      </c>
    </row>
    <row r="156" spans="1:10" ht="14.25" x14ac:dyDescent="0.35">
      <c r="A156" s="174"/>
      <c r="B156" s="36" t="str">
        <f t="shared" si="15"/>
        <v>SLG Ethernet Provision</v>
      </c>
      <c r="E156" s="51">
        <f t="shared" si="16"/>
        <v>96.932963488878002</v>
      </c>
      <c r="F156" s="51">
        <f t="shared" si="16"/>
        <v>0</v>
      </c>
      <c r="G156" s="151">
        <f t="shared" si="16"/>
        <v>0</v>
      </c>
    </row>
    <row r="157" spans="1:10" ht="14.25" x14ac:dyDescent="0.35">
      <c r="A157" s="174"/>
      <c r="B157" s="36" t="str">
        <f t="shared" si="15"/>
        <v>Ofcom Licence Fee   Openreach</v>
      </c>
      <c r="E157" s="51">
        <f t="shared" si="16"/>
        <v>0.18675226386581245</v>
      </c>
      <c r="F157" s="51">
        <f t="shared" si="16"/>
        <v>7.8534268017061371E-2</v>
      </c>
      <c r="G157" s="151">
        <f t="shared" si="16"/>
        <v>1.2337075216121263E-4</v>
      </c>
    </row>
    <row r="158" spans="1:10" ht="14.25" x14ac:dyDescent="0.35">
      <c r="A158" s="174"/>
      <c r="B158" s="36" t="str">
        <f t="shared" si="15"/>
        <v>Openreach non copper</v>
      </c>
      <c r="E158" s="51">
        <f t="shared" si="16"/>
        <v>1.6191298560603298</v>
      </c>
      <c r="F158" s="51">
        <f t="shared" si="16"/>
        <v>0.68087993838533323</v>
      </c>
      <c r="G158" s="151">
        <f t="shared" si="16"/>
        <v>1.069604717058308E-3</v>
      </c>
    </row>
    <row r="159" spans="1:10" ht="14.25" x14ac:dyDescent="0.35">
      <c r="A159" s="174" t="s">
        <v>260</v>
      </c>
      <c r="B159" s="36" t="str">
        <f t="shared" si="15"/>
        <v>Patch panel</v>
      </c>
      <c r="E159" s="51">
        <f t="shared" si="16"/>
        <v>0</v>
      </c>
      <c r="F159" s="51">
        <f t="shared" si="16"/>
        <v>83.257752218656179</v>
      </c>
      <c r="G159" s="151">
        <f t="shared" si="16"/>
        <v>0</v>
      </c>
    </row>
    <row r="160" spans="1:10" ht="14.25" x14ac:dyDescent="0.35">
      <c r="A160" s="174"/>
      <c r="B160" s="36" t="str">
        <f t="shared" si="15"/>
        <v>Initial testing</v>
      </c>
      <c r="E160" s="51">
        <f t="shared" si="16"/>
        <v>112.5</v>
      </c>
      <c r="F160" s="51">
        <f t="shared" si="16"/>
        <v>0</v>
      </c>
      <c r="G160" s="151">
        <f t="shared" si="16"/>
        <v>0</v>
      </c>
    </row>
    <row r="161" spans="2:8" ht="14.25" x14ac:dyDescent="0.35">
      <c r="B161" s="39" t="s">
        <v>256</v>
      </c>
      <c r="E161" s="34">
        <f>SUM(E149:E160)</f>
        <v>375.61479189341327</v>
      </c>
      <c r="F161" s="34">
        <f>SUM(F149:F160)</f>
        <v>106.12455921124089</v>
      </c>
      <c r="G161" s="152">
        <f>SUM(G149:G160)</f>
        <v>0.12475301372947988</v>
      </c>
    </row>
    <row r="162" spans="2:8" ht="14.25" x14ac:dyDescent="0.35">
      <c r="B162" s="39" t="s">
        <v>259</v>
      </c>
      <c r="E162" s="159">
        <f>E161</f>
        <v>375.61479189341327</v>
      </c>
      <c r="F162" s="159">
        <f t="shared" ref="F162:G162" si="17">F161</f>
        <v>106.12455921124089</v>
      </c>
      <c r="G162" s="160">
        <f t="shared" si="17"/>
        <v>0.12475301372947988</v>
      </c>
      <c r="H162" s="138" t="s">
        <v>263</v>
      </c>
    </row>
  </sheetData>
  <mergeCells count="3">
    <mergeCell ref="A159:A160"/>
    <mergeCell ref="A149:A150"/>
    <mergeCell ref="A151:A158"/>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F5759-C238-4E58-B34C-D4471E75415A}">
  <sheetPr codeName="Sheet10">
    <pageSetUpPr autoPageBreaks="0"/>
  </sheetPr>
  <dimension ref="A1:I1048481"/>
  <sheetViews>
    <sheetView defaultGridColor="0" colorId="22" workbookViewId="0">
      <pane ySplit="2" topLeftCell="A3" activePane="bottomLeft" state="frozen"/>
      <selection activeCell="D37" sqref="D37"/>
      <selection pane="bottomLeft" activeCell="I28" sqref="I28"/>
    </sheetView>
  </sheetViews>
  <sheetFormatPr defaultColWidth="12.765625" defaultRowHeight="11.65" x14ac:dyDescent="0.35"/>
  <cols>
    <col min="1" max="1" width="2.84375" style="36" customWidth="1"/>
    <col min="2" max="2" width="56.23046875" style="36" customWidth="1"/>
    <col min="3" max="11" width="13.4609375" style="36" customWidth="1"/>
    <col min="12" max="12" width="13.3828125" style="36" customWidth="1"/>
    <col min="13" max="13" width="12.23046875" style="36" customWidth="1"/>
    <col min="14" max="14" width="14.23046875" style="36" customWidth="1"/>
    <col min="15" max="18" width="13.61328125" style="36" customWidth="1"/>
    <col min="19" max="22" width="13.765625" style="36" customWidth="1"/>
    <col min="23" max="300" width="18.84375" style="36" customWidth="1"/>
    <col min="301" max="301" width="11.23046875" style="36" bestFit="1" customWidth="1"/>
    <col min="302" max="16384" width="12.765625" style="36"/>
  </cols>
  <sheetData>
    <row r="1" spans="1:6" ht="28.25" customHeight="1" x14ac:dyDescent="0.35">
      <c r="A1" s="58" t="s">
        <v>119</v>
      </c>
    </row>
    <row r="2" spans="1:6" ht="20.350000000000001" customHeight="1" x14ac:dyDescent="0.35">
      <c r="A2" s="59" t="s">
        <v>154</v>
      </c>
      <c r="B2" s="60"/>
      <c r="C2" s="60"/>
    </row>
    <row r="3" spans="1:6" ht="12" customHeight="1" x14ac:dyDescent="0.35"/>
    <row r="4" spans="1:6" ht="19.25" customHeight="1" x14ac:dyDescent="0.35">
      <c r="A4" s="56" t="s">
        <v>120</v>
      </c>
    </row>
    <row r="6" spans="1:6" ht="12" customHeight="1" x14ac:dyDescent="0.35">
      <c r="B6" s="36" t="s">
        <v>121</v>
      </c>
      <c r="C6" s="36" t="s">
        <v>92</v>
      </c>
      <c r="D6" s="61">
        <v>2</v>
      </c>
      <c r="E6" s="129" t="s">
        <v>224</v>
      </c>
    </row>
    <row r="7" spans="1:6" ht="12" customHeight="1" x14ac:dyDescent="0.35">
      <c r="B7" s="36" t="s">
        <v>118</v>
      </c>
      <c r="C7" s="36" t="s">
        <v>94</v>
      </c>
      <c r="D7" s="62">
        <f>'Labour rates'!$C$7</f>
        <v>60.923999999999999</v>
      </c>
      <c r="E7" s="129" t="s">
        <v>285</v>
      </c>
      <c r="F7" s="59"/>
    </row>
    <row r="8" spans="1:6" ht="12" customHeight="1" x14ac:dyDescent="0.35">
      <c r="E8" s="128"/>
    </row>
    <row r="9" spans="1:6" ht="12" customHeight="1" x14ac:dyDescent="0.35">
      <c r="B9" s="36" t="s">
        <v>122</v>
      </c>
      <c r="C9" s="36" t="s">
        <v>92</v>
      </c>
      <c r="D9" s="61">
        <v>1</v>
      </c>
      <c r="E9" s="129" t="s">
        <v>224</v>
      </c>
    </row>
    <row r="10" spans="1:6" ht="12" customHeight="1" x14ac:dyDescent="0.35">
      <c r="B10" s="36" t="s">
        <v>118</v>
      </c>
      <c r="C10" s="36" t="s">
        <v>94</v>
      </c>
      <c r="D10" s="62">
        <f>'Labour rates'!$C$6</f>
        <v>45</v>
      </c>
      <c r="E10" s="129" t="s">
        <v>274</v>
      </c>
    </row>
    <row r="11" spans="1:6" ht="12" customHeight="1" x14ac:dyDescent="0.35">
      <c r="E11" s="128"/>
    </row>
    <row r="12" spans="1:6" ht="12" customHeight="1" x14ac:dyDescent="0.35">
      <c r="B12" s="39" t="s">
        <v>90</v>
      </c>
      <c r="C12" s="63" t="s">
        <v>93</v>
      </c>
      <c r="D12" s="64">
        <f>D6*D7+D9*D10</f>
        <v>166.84800000000001</v>
      </c>
      <c r="E12" s="128"/>
    </row>
    <row r="13" spans="1:6" ht="12" customHeight="1" x14ac:dyDescent="0.35">
      <c r="E13" s="128"/>
    </row>
    <row r="14" spans="1:6" ht="12" customHeight="1" x14ac:dyDescent="0.35">
      <c r="A14" s="56" t="s">
        <v>123</v>
      </c>
      <c r="E14" s="128"/>
    </row>
    <row r="15" spans="1:6" ht="12" customHeight="1" x14ac:dyDescent="0.35">
      <c r="E15" s="128"/>
    </row>
    <row r="16" spans="1:6" ht="12" customHeight="1" thickBot="1" x14ac:dyDescent="0.4">
      <c r="B16" s="39" t="s">
        <v>124</v>
      </c>
      <c r="E16" s="128"/>
    </row>
    <row r="17" spans="2:9" ht="12" customHeight="1" thickBot="1" x14ac:dyDescent="0.4">
      <c r="B17" s="36" t="s">
        <v>125</v>
      </c>
      <c r="C17" s="36" t="s">
        <v>92</v>
      </c>
      <c r="D17" s="162" t="s">
        <v>295</v>
      </c>
      <c r="E17" s="129"/>
    </row>
    <row r="18" spans="2:9" ht="12" customHeight="1" thickBot="1" x14ac:dyDescent="0.4">
      <c r="B18" s="36" t="s">
        <v>126</v>
      </c>
      <c r="C18" s="36" t="s">
        <v>92</v>
      </c>
      <c r="D18" s="162" t="s">
        <v>295</v>
      </c>
      <c r="E18" s="129"/>
    </row>
    <row r="19" spans="2:9" s="165" customFormat="1" ht="12" customHeight="1" thickBot="1" x14ac:dyDescent="0.4">
      <c r="B19" s="167" t="s">
        <v>76</v>
      </c>
      <c r="C19" s="165" t="s">
        <v>92</v>
      </c>
      <c r="D19" s="166">
        <v>0.75</v>
      </c>
      <c r="E19" s="168" t="s">
        <v>224</v>
      </c>
    </row>
    <row r="20" spans="2:9" ht="12" customHeight="1" x14ac:dyDescent="0.35">
      <c r="E20" s="128"/>
    </row>
    <row r="21" spans="2:9" ht="12" customHeight="1" x14ac:dyDescent="0.35">
      <c r="B21" s="36" t="s">
        <v>118</v>
      </c>
      <c r="C21" s="36" t="s">
        <v>94</v>
      </c>
      <c r="D21" s="62">
        <f>'Labour rates'!$C$7</f>
        <v>60.923999999999999</v>
      </c>
      <c r="E21" s="168" t="s">
        <v>285</v>
      </c>
    </row>
    <row r="22" spans="2:9" ht="12" customHeight="1" x14ac:dyDescent="0.35">
      <c r="E22" s="130"/>
    </row>
    <row r="23" spans="2:9" ht="12" customHeight="1" thickBot="1" x14ac:dyDescent="0.4">
      <c r="B23" s="39" t="s">
        <v>127</v>
      </c>
      <c r="E23" s="128"/>
    </row>
    <row r="24" spans="2:9" ht="12" customHeight="1" thickBot="1" x14ac:dyDescent="0.4">
      <c r="B24" s="36" t="s">
        <v>128</v>
      </c>
      <c r="C24" s="36" t="s">
        <v>92</v>
      </c>
      <c r="D24" s="162" t="s">
        <v>295</v>
      </c>
      <c r="E24" s="129"/>
    </row>
    <row r="25" spans="2:9" ht="12" customHeight="1" thickBot="1" x14ac:dyDescent="0.4">
      <c r="B25" s="36" t="s">
        <v>129</v>
      </c>
      <c r="C25" s="36" t="s">
        <v>92</v>
      </c>
      <c r="D25" s="162" t="s">
        <v>295</v>
      </c>
      <c r="E25" s="168"/>
      <c r="I25" s="50"/>
    </row>
    <row r="26" spans="2:9" ht="12" customHeight="1" thickBot="1" x14ac:dyDescent="0.4">
      <c r="B26" s="36" t="s">
        <v>130</v>
      </c>
      <c r="C26" s="36" t="s">
        <v>92</v>
      </c>
      <c r="D26" s="162" t="s">
        <v>295</v>
      </c>
      <c r="E26" s="168"/>
    </row>
    <row r="27" spans="2:9" ht="12" customHeight="1" thickBot="1" x14ac:dyDescent="0.4">
      <c r="B27" s="36" t="s">
        <v>135</v>
      </c>
      <c r="C27" s="36" t="s">
        <v>92</v>
      </c>
      <c r="D27" s="162" t="s">
        <v>295</v>
      </c>
      <c r="E27" s="168"/>
    </row>
    <row r="28" spans="2:9" ht="12" customHeight="1" thickBot="1" x14ac:dyDescent="0.4">
      <c r="B28" s="36" t="s">
        <v>131</v>
      </c>
      <c r="C28" s="36" t="s">
        <v>92</v>
      </c>
      <c r="D28" s="162" t="s">
        <v>295</v>
      </c>
      <c r="E28" s="168"/>
    </row>
    <row r="29" spans="2:9" ht="12" thickBot="1" x14ac:dyDescent="0.4">
      <c r="B29" s="36" t="s">
        <v>132</v>
      </c>
      <c r="C29" s="36" t="s">
        <v>92</v>
      </c>
      <c r="D29" s="162" t="s">
        <v>295</v>
      </c>
      <c r="E29" s="168"/>
    </row>
    <row r="30" spans="2:9" ht="12" thickBot="1" x14ac:dyDescent="0.4">
      <c r="B30" s="36" t="s">
        <v>133</v>
      </c>
      <c r="C30" s="36" t="s">
        <v>92</v>
      </c>
      <c r="D30" s="162" t="s">
        <v>295</v>
      </c>
      <c r="E30" s="168"/>
    </row>
    <row r="31" spans="2:9" ht="12" thickBot="1" x14ac:dyDescent="0.4">
      <c r="B31" s="36" t="s">
        <v>134</v>
      </c>
      <c r="C31" s="36" t="s">
        <v>92</v>
      </c>
      <c r="D31" s="162" t="s">
        <v>295</v>
      </c>
      <c r="E31" s="168"/>
    </row>
    <row r="32" spans="2:9" s="165" customFormat="1" ht="14.65" thickBot="1" x14ac:dyDescent="0.4">
      <c r="B32" s="167" t="s">
        <v>76</v>
      </c>
      <c r="C32" s="165" t="s">
        <v>92</v>
      </c>
      <c r="D32" s="166">
        <v>4.25</v>
      </c>
      <c r="E32" s="168" t="s">
        <v>224</v>
      </c>
    </row>
    <row r="34" spans="2:5" ht="14.25" x14ac:dyDescent="0.35">
      <c r="B34" s="36" t="s">
        <v>118</v>
      </c>
      <c r="C34" s="36" t="s">
        <v>94</v>
      </c>
      <c r="D34" s="62">
        <f>'Labour rates'!$C$7</f>
        <v>60.923999999999999</v>
      </c>
      <c r="E34" s="129" t="s">
        <v>285</v>
      </c>
    </row>
    <row r="35" spans="2:5" x14ac:dyDescent="0.35">
      <c r="E35" s="65"/>
    </row>
    <row r="36" spans="2:5" ht="14.25" x14ac:dyDescent="0.35">
      <c r="B36" s="39" t="s">
        <v>90</v>
      </c>
      <c r="C36" s="63" t="s">
        <v>93</v>
      </c>
      <c r="D36" s="64">
        <f>SUM(D19)*D21+SUM(D32)*D34</f>
        <v>304.62</v>
      </c>
    </row>
    <row r="1048481" spans="9:9" x14ac:dyDescent="0.35">
      <c r="I1048481" s="50"/>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A251-8E81-483E-94AC-D178942FE4C1}">
  <sheetPr codeName="Sheet11">
    <tabColor rgb="FFFF0000"/>
    <pageSetUpPr autoPageBreaks="0"/>
  </sheetPr>
  <dimension ref="A1:L1"/>
  <sheetViews>
    <sheetView defaultGridColor="0" colorId="22" workbookViewId="0">
      <pane ySplit="1" topLeftCell="A2" activePane="bottomLeft" state="frozen"/>
      <selection pane="bottomLeft" activeCell="E26" sqref="E26"/>
    </sheetView>
  </sheetViews>
  <sheetFormatPr defaultColWidth="12.765625" defaultRowHeight="11.65" x14ac:dyDescent="0.35"/>
  <cols>
    <col min="1" max="1" width="12.765625" style="2" customWidth="1"/>
    <col min="2" max="16384" width="12.765625" style="2"/>
  </cols>
  <sheetData>
    <row r="1" spans="1:12" s="1" customFormat="1" ht="40.5" customHeight="1" x14ac:dyDescent="0.35">
      <c r="A1" s="3"/>
      <c r="L1" s="1" t="s">
        <v>13</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30B6-2655-42ED-BC13-EEFBA1913CDA}">
  <sheetPr codeName="Sheet15">
    <pageSetUpPr autoPageBreaks="0"/>
  </sheetPr>
  <dimension ref="A1:H40"/>
  <sheetViews>
    <sheetView defaultGridColor="0" colorId="22" workbookViewId="0">
      <pane ySplit="3" topLeftCell="A4" activePane="bottomLeft" state="frozen"/>
      <selection pane="bottomLeft" activeCell="F18" sqref="F18"/>
    </sheetView>
  </sheetViews>
  <sheetFormatPr defaultColWidth="12.765625" defaultRowHeight="11.65" x14ac:dyDescent="0.35"/>
  <cols>
    <col min="1" max="1" width="11.3828125" style="36" customWidth="1"/>
    <col min="2" max="2" width="51.765625" style="43" customWidth="1"/>
    <col min="3" max="3" width="12.765625" style="36" customWidth="1"/>
    <col min="4" max="7" width="13.84375" style="36" customWidth="1"/>
    <col min="8" max="8" width="13.15234375" style="36" customWidth="1"/>
    <col min="9" max="14" width="7.765625" style="36" customWidth="1"/>
    <col min="15" max="15" width="6.765625" style="36" customWidth="1"/>
    <col min="16" max="296" width="18.84375" style="36" customWidth="1"/>
    <col min="297" max="297" width="11.23046875" style="36" bestFit="1" customWidth="1"/>
    <col min="298" max="16384" width="12.765625" style="36"/>
  </cols>
  <sheetData>
    <row r="1" spans="1:8" ht="28.9" customHeight="1" x14ac:dyDescent="0.35">
      <c r="A1" s="35" t="s">
        <v>140</v>
      </c>
    </row>
    <row r="2" spans="1:8" ht="17.850000000000001" customHeight="1" x14ac:dyDescent="0.35">
      <c r="A2" s="38" t="s">
        <v>158</v>
      </c>
    </row>
    <row r="3" spans="1:8" s="72" customFormat="1" ht="27.4" customHeight="1" x14ac:dyDescent="0.35">
      <c r="A3" s="67" t="s">
        <v>109</v>
      </c>
      <c r="B3" s="67" t="s">
        <v>104</v>
      </c>
      <c r="C3" s="68" t="s">
        <v>108</v>
      </c>
      <c r="D3" s="69" t="s">
        <v>87</v>
      </c>
      <c r="E3" s="70"/>
      <c r="F3" s="71"/>
      <c r="G3" s="36"/>
      <c r="H3" s="71"/>
    </row>
    <row r="4" spans="1:8" x14ac:dyDescent="0.35">
      <c r="A4" s="53"/>
      <c r="B4" s="73"/>
      <c r="C4" s="53"/>
      <c r="D4" s="53"/>
      <c r="E4" s="53"/>
      <c r="F4" s="53"/>
    </row>
    <row r="5" spans="1:8" ht="12" customHeight="1" x14ac:dyDescent="0.35">
      <c r="A5" s="74" t="s">
        <v>159</v>
      </c>
      <c r="B5" s="73"/>
      <c r="C5" s="75"/>
      <c r="D5" s="76"/>
      <c r="E5" s="77"/>
    </row>
    <row r="6" spans="1:8" ht="12" customHeight="1" x14ac:dyDescent="0.35">
      <c r="A6" s="110" t="str">
        <f t="array" ref="A6:C21">comp_EAD</f>
        <v>CO485</v>
      </c>
      <c r="B6" s="110" t="str">
        <v>Ethernet Electronics</v>
      </c>
      <c r="C6" s="110" t="str">
        <v>Active</v>
      </c>
      <c r="D6" s="66">
        <v>0</v>
      </c>
    </row>
    <row r="7" spans="1:8" ht="12" customHeight="1" x14ac:dyDescent="0.35">
      <c r="A7" s="110" t="str">
        <v>CO487</v>
      </c>
      <c r="B7" s="110" t="str">
        <v>EAD Electronics Capital</v>
      </c>
      <c r="C7" s="110" t="str">
        <v>Active</v>
      </c>
      <c r="D7" s="66">
        <v>0</v>
      </c>
    </row>
    <row r="8" spans="1:8" ht="12" customHeight="1" x14ac:dyDescent="0.35">
      <c r="A8" s="110" t="str">
        <v>CO445</v>
      </c>
      <c r="B8" s="110" t="str">
        <v>Ethernet Monitoring Platform</v>
      </c>
      <c r="C8" s="110" t="str">
        <v>Active</v>
      </c>
      <c r="D8" s="66">
        <v>0</v>
      </c>
    </row>
    <row r="9" spans="1:8" ht="12" customHeight="1" x14ac:dyDescent="0.35">
      <c r="A9" s="110" t="str">
        <v>CO484</v>
      </c>
      <c r="B9" s="110" t="str">
        <v>Ethernet main links</v>
      </c>
      <c r="C9" s="110" t="str">
        <v>Passive</v>
      </c>
      <c r="D9" s="66">
        <v>1</v>
      </c>
      <c r="E9" s="50"/>
    </row>
    <row r="10" spans="1:8" ht="12" customHeight="1" x14ac:dyDescent="0.35">
      <c r="A10" s="110" t="str">
        <v>CL160</v>
      </c>
      <c r="B10" s="110" t="str">
        <v>Routeing   records</v>
      </c>
      <c r="C10" s="110" t="str">
        <v>Passive</v>
      </c>
      <c r="D10" s="66">
        <v>1</v>
      </c>
      <c r="E10" s="50"/>
    </row>
    <row r="11" spans="1:8" ht="12" customHeight="1" x14ac:dyDescent="0.35">
      <c r="A11" s="110" t="str">
        <v>CW609</v>
      </c>
      <c r="B11" s="110" t="str">
        <v>Ethernet Access Direct Fibre</v>
      </c>
      <c r="C11" s="110" t="str">
        <v>Passive</v>
      </c>
      <c r="D11" s="66">
        <v>0</v>
      </c>
      <c r="E11" s="133" t="s">
        <v>277</v>
      </c>
    </row>
    <row r="12" spans="1:8" ht="12" customHeight="1" x14ac:dyDescent="0.35">
      <c r="A12" s="110" t="str">
        <v>CE104</v>
      </c>
      <c r="B12" s="110" t="str">
        <v>Ethernet Excess Construction</v>
      </c>
      <c r="C12" s="110" t="str">
        <v>Passive</v>
      </c>
      <c r="D12" s="66">
        <v>0</v>
      </c>
      <c r="E12" s="133" t="s">
        <v>278</v>
      </c>
    </row>
    <row r="13" spans="1:8" ht="12" customHeight="1" x14ac:dyDescent="0.35">
      <c r="A13" s="110" t="str">
        <v>CE106</v>
      </c>
      <c r="B13" s="110" t="str">
        <v>Ethernet Excess Construction Capex</v>
      </c>
      <c r="C13" s="110" t="str">
        <v>Passive</v>
      </c>
      <c r="D13" s="66">
        <v>0</v>
      </c>
      <c r="E13" s="168" t="s">
        <v>278</v>
      </c>
    </row>
    <row r="14" spans="1:8" ht="12" customHeight="1" x14ac:dyDescent="0.35">
      <c r="A14" s="110" t="str">
        <v>CO772</v>
      </c>
      <c r="B14" s="110" t="str">
        <v>Openreach Systems   Development  Ethernet Specific</v>
      </c>
      <c r="C14" s="110" t="str">
        <v>Shared</v>
      </c>
      <c r="D14" s="66">
        <v>0</v>
      </c>
      <c r="E14" s="50"/>
    </row>
    <row r="15" spans="1:8" ht="12" customHeight="1" x14ac:dyDescent="0.35">
      <c r="A15" s="110" t="str">
        <v>CP502</v>
      </c>
      <c r="B15" s="110" t="str">
        <v>Openreach sales product management</v>
      </c>
      <c r="C15" s="110" t="str">
        <v>Shared</v>
      </c>
      <c r="D15" s="66">
        <v>0</v>
      </c>
    </row>
    <row r="16" spans="1:8" ht="12" customHeight="1" x14ac:dyDescent="0.35">
      <c r="A16" s="110" t="str">
        <v>CL578</v>
      </c>
      <c r="B16" s="110" t="str">
        <v>OR Service Centre   Assurance Ethernet</v>
      </c>
      <c r="C16" s="110" t="str">
        <v>Shared</v>
      </c>
      <c r="D16" s="66">
        <v>0</v>
      </c>
    </row>
    <row r="17" spans="1:5" ht="12" customHeight="1" x14ac:dyDescent="0.35">
      <c r="A17" s="110" t="str">
        <v>CL573</v>
      </c>
      <c r="B17" s="110" t="str">
        <v>OR Service Centre   Provision Ethernet</v>
      </c>
      <c r="C17" s="110" t="str">
        <v>Shared</v>
      </c>
      <c r="D17" s="66">
        <v>0</v>
      </c>
    </row>
    <row r="18" spans="1:5" ht="12" customHeight="1" x14ac:dyDescent="0.35">
      <c r="A18" s="110" t="str">
        <v>CL602</v>
      </c>
      <c r="B18" s="110" t="str">
        <v>SLG Ethernet Assurance</v>
      </c>
      <c r="C18" s="110" t="str">
        <v>Shared</v>
      </c>
      <c r="D18" s="66">
        <v>0</v>
      </c>
    </row>
    <row r="19" spans="1:5" ht="12" customHeight="1" x14ac:dyDescent="0.35">
      <c r="A19" s="110" t="str">
        <v>CL601</v>
      </c>
      <c r="B19" s="110" t="str">
        <v>SLG Ethernet Provision</v>
      </c>
      <c r="C19" s="110" t="str">
        <v>Shared</v>
      </c>
      <c r="D19" s="66">
        <v>0</v>
      </c>
    </row>
    <row r="20" spans="1:5" ht="12" customHeight="1" x14ac:dyDescent="0.35">
      <c r="A20" s="110" t="str">
        <v>CO801</v>
      </c>
      <c r="B20" s="110" t="str">
        <v>Ofcom Licence Fee   Openreach</v>
      </c>
      <c r="C20" s="110" t="str">
        <v>Shared</v>
      </c>
      <c r="D20" s="66">
        <v>0</v>
      </c>
    </row>
    <row r="21" spans="1:5" ht="12" customHeight="1" x14ac:dyDescent="0.35">
      <c r="A21" s="110" t="str">
        <v>CW901</v>
      </c>
      <c r="B21" s="110" t="str">
        <v>Openreach non copper</v>
      </c>
      <c r="C21" s="110" t="str">
        <v>Shared</v>
      </c>
      <c r="D21" s="66">
        <v>0</v>
      </c>
    </row>
    <row r="22" spans="1:5" ht="12" customHeight="1" x14ac:dyDescent="0.35">
      <c r="A22" s="53"/>
      <c r="B22" s="53"/>
      <c r="C22" s="53"/>
      <c r="D22" s="53"/>
    </row>
    <row r="23" spans="1:5" ht="12" customHeight="1" x14ac:dyDescent="0.35">
      <c r="A23" s="74" t="s">
        <v>254</v>
      </c>
      <c r="B23" s="53"/>
      <c r="C23" s="53"/>
      <c r="D23" s="53"/>
    </row>
    <row r="24" spans="1:5" ht="12" customHeight="1" x14ac:dyDescent="0.35">
      <c r="A24" s="110" t="str">
        <f t="array" ref="A24:C39">comp_EAD</f>
        <v>CO485</v>
      </c>
      <c r="B24" s="110" t="str">
        <v>Ethernet Electronics</v>
      </c>
      <c r="C24" s="110" t="str">
        <v>Active</v>
      </c>
      <c r="D24" s="66">
        <v>0</v>
      </c>
    </row>
    <row r="25" spans="1:5" ht="12" customHeight="1" x14ac:dyDescent="0.35">
      <c r="A25" s="110" t="str">
        <v>CO487</v>
      </c>
      <c r="B25" s="110" t="str">
        <v>EAD Electronics Capital</v>
      </c>
      <c r="C25" s="110" t="str">
        <v>Active</v>
      </c>
      <c r="D25" s="66">
        <v>0</v>
      </c>
    </row>
    <row r="26" spans="1:5" ht="12" customHeight="1" x14ac:dyDescent="0.35">
      <c r="A26" s="110" t="str">
        <v>CO445</v>
      </c>
      <c r="B26" s="110" t="str">
        <v>Ethernet Monitoring Platform</v>
      </c>
      <c r="C26" s="110" t="str">
        <v>Active</v>
      </c>
      <c r="D26" s="66">
        <v>0</v>
      </c>
    </row>
    <row r="27" spans="1:5" ht="12" customHeight="1" x14ac:dyDescent="0.35">
      <c r="A27" s="110" t="str">
        <v>CO484</v>
      </c>
      <c r="B27" s="110" t="str">
        <v>Ethernet main links</v>
      </c>
      <c r="C27" s="110" t="str">
        <v>Passive</v>
      </c>
      <c r="D27" s="66">
        <v>0</v>
      </c>
    </row>
    <row r="28" spans="1:5" ht="12" customHeight="1" x14ac:dyDescent="0.35">
      <c r="A28" s="110" t="str">
        <v>CL160</v>
      </c>
      <c r="B28" s="110" t="str">
        <v>Routeing   records</v>
      </c>
      <c r="C28" s="110" t="str">
        <v>Passive</v>
      </c>
      <c r="D28" s="66">
        <v>0</v>
      </c>
    </row>
    <row r="29" spans="1:5" ht="12" customHeight="1" x14ac:dyDescent="0.35">
      <c r="A29" s="110" t="str">
        <v>CW609</v>
      </c>
      <c r="B29" s="110" t="str">
        <v>Ethernet Access Direct Fibre</v>
      </c>
      <c r="C29" s="110" t="str">
        <v>Passive</v>
      </c>
      <c r="D29" s="66">
        <v>0</v>
      </c>
      <c r="E29" s="50"/>
    </row>
    <row r="30" spans="1:5" ht="12" customHeight="1" x14ac:dyDescent="0.35">
      <c r="A30" s="110" t="str">
        <v>CE104</v>
      </c>
      <c r="B30" s="110" t="str">
        <v>Ethernet Excess Construction</v>
      </c>
      <c r="C30" s="110" t="str">
        <v>Passive</v>
      </c>
      <c r="D30" s="66">
        <v>0</v>
      </c>
      <c r="E30" s="50"/>
    </row>
    <row r="31" spans="1:5" ht="12" customHeight="1" x14ac:dyDescent="0.35">
      <c r="A31" s="110" t="str">
        <v>CE106</v>
      </c>
      <c r="B31" s="110" t="str">
        <v>Ethernet Excess Construction Capex</v>
      </c>
      <c r="C31" s="110" t="str">
        <v>Passive</v>
      </c>
      <c r="D31" s="66">
        <v>0</v>
      </c>
      <c r="E31" s="50"/>
    </row>
    <row r="32" spans="1:5" ht="12" customHeight="1" x14ac:dyDescent="0.35">
      <c r="A32" s="110" t="str">
        <v>CO772</v>
      </c>
      <c r="B32" s="110" t="str">
        <v>Openreach Systems   Development  Ethernet Specific</v>
      </c>
      <c r="C32" s="110" t="str">
        <v>Shared</v>
      </c>
      <c r="D32" s="66">
        <v>0.77</v>
      </c>
      <c r="E32" s="131" t="s">
        <v>235</v>
      </c>
    </row>
    <row r="33" spans="1:6" ht="12" customHeight="1" x14ac:dyDescent="0.35">
      <c r="A33" s="110" t="str">
        <v>CP502</v>
      </c>
      <c r="B33" s="110" t="str">
        <v>Openreach sales product management</v>
      </c>
      <c r="C33" s="110" t="str">
        <v>Shared</v>
      </c>
      <c r="D33" s="66">
        <v>0.19</v>
      </c>
      <c r="E33" s="140" t="s">
        <v>298</v>
      </c>
      <c r="F33" s="50"/>
    </row>
    <row r="34" spans="1:6" ht="12" customHeight="1" x14ac:dyDescent="0.35">
      <c r="A34" s="110" t="str">
        <v>CL578</v>
      </c>
      <c r="B34" s="110" t="str">
        <v>OR Service Centre   Assurance Ethernet</v>
      </c>
      <c r="C34" s="110" t="str">
        <v>Shared</v>
      </c>
      <c r="D34" s="132">
        <v>0.5180078784468205</v>
      </c>
      <c r="E34" s="140" t="s">
        <v>297</v>
      </c>
      <c r="F34" s="50"/>
    </row>
    <row r="35" spans="1:6" ht="12" customHeight="1" x14ac:dyDescent="0.35">
      <c r="A35" s="110" t="str">
        <v>CL573</v>
      </c>
      <c r="B35" s="110" t="str">
        <v>OR Service Centre   Provision Ethernet</v>
      </c>
      <c r="C35" s="110" t="str">
        <v>Shared</v>
      </c>
      <c r="D35" s="132">
        <v>1</v>
      </c>
      <c r="E35" s="140" t="s">
        <v>275</v>
      </c>
      <c r="F35" s="50"/>
    </row>
    <row r="36" spans="1:6" ht="12" customHeight="1" x14ac:dyDescent="0.35">
      <c r="A36" s="110" t="str">
        <v>CL602</v>
      </c>
      <c r="B36" s="110" t="str">
        <v>SLG Ethernet Assurance</v>
      </c>
      <c r="C36" s="110" t="str">
        <v>Shared</v>
      </c>
      <c r="D36" s="132">
        <v>0</v>
      </c>
      <c r="E36" s="140" t="s">
        <v>276</v>
      </c>
      <c r="F36" s="50"/>
    </row>
    <row r="37" spans="1:6" ht="12" customHeight="1" x14ac:dyDescent="0.35">
      <c r="A37" s="110" t="str">
        <v>CL601</v>
      </c>
      <c r="B37" s="110" t="str">
        <v>SLG Ethernet Provision</v>
      </c>
      <c r="C37" s="110" t="str">
        <v>Shared</v>
      </c>
      <c r="D37" s="66">
        <v>0</v>
      </c>
      <c r="E37" s="140" t="s">
        <v>276</v>
      </c>
      <c r="F37" s="50"/>
    </row>
    <row r="38" spans="1:6" ht="12" customHeight="1" x14ac:dyDescent="0.35">
      <c r="A38" s="110" t="str">
        <v>CO801</v>
      </c>
      <c r="B38" s="110" t="str">
        <v>Ofcom Licence Fee   Openreach</v>
      </c>
      <c r="C38" s="110" t="str">
        <v>Shared</v>
      </c>
      <c r="D38" s="66">
        <v>0</v>
      </c>
      <c r="E38" s="140" t="s">
        <v>250</v>
      </c>
      <c r="F38" s="50"/>
    </row>
    <row r="39" spans="1:6" ht="12" customHeight="1" x14ac:dyDescent="0.35">
      <c r="A39" s="110" t="str">
        <v>CW901</v>
      </c>
      <c r="B39" s="110" t="str">
        <v>Openreach non copper</v>
      </c>
      <c r="C39" s="110" t="str">
        <v>Shared</v>
      </c>
      <c r="D39" s="66">
        <v>0</v>
      </c>
      <c r="E39" s="140" t="s">
        <v>250</v>
      </c>
      <c r="F39" s="50"/>
    </row>
    <row r="40" spans="1:6" ht="12" customHeight="1" x14ac:dyDescent="0.35"/>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5026-EA9E-493C-9AC6-32AEFCF850F1}">
  <sheetPr codeName="Sheet16">
    <pageSetUpPr autoPageBreaks="0"/>
  </sheetPr>
  <dimension ref="A1:I75"/>
  <sheetViews>
    <sheetView defaultGridColor="0" colorId="22" workbookViewId="0">
      <pane ySplit="3" topLeftCell="A4" activePane="bottomLeft" state="frozen"/>
      <selection pane="bottomLeft" activeCell="F28" sqref="F28"/>
    </sheetView>
  </sheetViews>
  <sheetFormatPr defaultColWidth="12.765625" defaultRowHeight="11.65" x14ac:dyDescent="0.35"/>
  <cols>
    <col min="1" max="1" width="46.15234375" style="36" customWidth="1"/>
    <col min="2" max="2" width="8.15234375" style="43" customWidth="1"/>
    <col min="3" max="3" width="16.15234375" style="36" customWidth="1"/>
    <col min="4" max="4" width="16.765625" style="36" customWidth="1"/>
    <col min="5" max="5" width="12.84375" style="36" customWidth="1"/>
    <col min="6" max="6" width="13.15234375" style="36" customWidth="1"/>
    <col min="7" max="13" width="7.765625" style="36" customWidth="1"/>
    <col min="14" max="14" width="6.765625" style="36" customWidth="1"/>
    <col min="15" max="295" width="18.84375" style="36" customWidth="1"/>
    <col min="296" max="296" width="11.23046875" style="36" bestFit="1" customWidth="1"/>
    <col min="297" max="16384" width="12.765625" style="36"/>
  </cols>
  <sheetData>
    <row r="1" spans="1:6" ht="28.9" customHeight="1" x14ac:dyDescent="0.35">
      <c r="A1" s="35" t="s">
        <v>138</v>
      </c>
    </row>
    <row r="2" spans="1:6" ht="18.850000000000001" customHeight="1" x14ac:dyDescent="0.35">
      <c r="A2" s="38" t="s">
        <v>139</v>
      </c>
    </row>
    <row r="3" spans="1:6" s="72" customFormat="1" ht="24.85" customHeight="1" x14ac:dyDescent="0.35">
      <c r="B3" s="82"/>
      <c r="C3" s="83" t="s">
        <v>87</v>
      </c>
      <c r="D3" s="71"/>
      <c r="E3" s="71"/>
    </row>
    <row r="4" spans="1:6" x14ac:dyDescent="0.35">
      <c r="A4" s="53"/>
      <c r="B4" s="73"/>
      <c r="C4" s="53"/>
      <c r="D4" s="53"/>
      <c r="E4" s="53"/>
      <c r="F4" s="53"/>
    </row>
    <row r="5" spans="1:6" x14ac:dyDescent="0.35">
      <c r="A5" s="74" t="s">
        <v>73</v>
      </c>
      <c r="B5" s="73"/>
      <c r="C5" s="53"/>
      <c r="D5" s="53"/>
      <c r="E5" s="53"/>
      <c r="F5" s="53"/>
    </row>
    <row r="6" spans="1:6" ht="12" customHeight="1" x14ac:dyDescent="0.35">
      <c r="A6" s="53"/>
      <c r="B6" s="73"/>
      <c r="C6" s="53"/>
      <c r="D6" s="53"/>
      <c r="E6" s="53"/>
      <c r="F6" s="53"/>
    </row>
    <row r="7" spans="1:6" ht="14.25" x14ac:dyDescent="0.35">
      <c r="A7" s="84" t="s">
        <v>91</v>
      </c>
      <c r="B7" s="43" t="s">
        <v>92</v>
      </c>
      <c r="C7" s="79">
        <v>2.5</v>
      </c>
      <c r="D7" s="134" t="s">
        <v>224</v>
      </c>
      <c r="E7" s="53"/>
      <c r="F7" s="53"/>
    </row>
    <row r="8" spans="1:6" ht="12" customHeight="1" x14ac:dyDescent="0.35">
      <c r="A8" s="84" t="s">
        <v>118</v>
      </c>
      <c r="B8" s="43" t="s">
        <v>94</v>
      </c>
      <c r="C8" s="62">
        <f>'Labour rates'!$C$6</f>
        <v>45</v>
      </c>
      <c r="D8" s="134" t="s">
        <v>274</v>
      </c>
      <c r="E8" s="53"/>
      <c r="F8" s="53"/>
    </row>
    <row r="9" spans="1:6" ht="12" customHeight="1" x14ac:dyDescent="0.35">
      <c r="A9" s="84" t="s">
        <v>90</v>
      </c>
      <c r="B9" s="73" t="s">
        <v>93</v>
      </c>
      <c r="C9" s="81">
        <f>C7*C8</f>
        <v>112.5</v>
      </c>
      <c r="E9" s="50"/>
      <c r="F9" s="50"/>
    </row>
    <row r="10" spans="1:6" ht="12" customHeight="1" x14ac:dyDescent="0.35">
      <c r="A10" s="53"/>
      <c r="B10" s="73"/>
      <c r="C10" s="53"/>
      <c r="D10" s="53"/>
      <c r="E10" s="53"/>
      <c r="F10" s="53"/>
    </row>
    <row r="11" spans="1:6" ht="12" customHeight="1" x14ac:dyDescent="0.35">
      <c r="A11" s="85" t="s">
        <v>72</v>
      </c>
      <c r="B11" s="73"/>
      <c r="C11" s="53"/>
      <c r="D11" s="53"/>
      <c r="E11" s="53"/>
      <c r="F11" s="53"/>
    </row>
    <row r="12" spans="1:6" ht="12" customHeight="1" x14ac:dyDescent="0.35">
      <c r="A12" s="53"/>
      <c r="B12" s="73"/>
      <c r="C12" s="53"/>
      <c r="D12" s="53"/>
      <c r="E12" s="53"/>
      <c r="F12" s="53"/>
    </row>
    <row r="13" spans="1:6" ht="12" customHeight="1" x14ac:dyDescent="0.35">
      <c r="B13" s="36"/>
      <c r="C13" s="78" t="s">
        <v>111</v>
      </c>
      <c r="D13" s="75" t="s">
        <v>112</v>
      </c>
      <c r="E13" s="75"/>
      <c r="F13" s="75"/>
    </row>
    <row r="14" spans="1:6" ht="12" customHeight="1" x14ac:dyDescent="0.35">
      <c r="A14" s="84" t="s">
        <v>98</v>
      </c>
      <c r="B14" s="73" t="s">
        <v>93</v>
      </c>
      <c r="C14" s="79">
        <v>120</v>
      </c>
      <c r="D14" s="79">
        <v>120</v>
      </c>
      <c r="E14" s="168" t="s">
        <v>224</v>
      </c>
      <c r="F14" s="53"/>
    </row>
    <row r="15" spans="1:6" ht="12" customHeight="1" x14ac:dyDescent="0.35">
      <c r="A15" s="86" t="s">
        <v>97</v>
      </c>
      <c r="B15" s="43" t="s">
        <v>92</v>
      </c>
      <c r="C15" s="79">
        <v>3</v>
      </c>
      <c r="D15" s="79">
        <v>3</v>
      </c>
      <c r="E15" s="168" t="s">
        <v>224</v>
      </c>
      <c r="F15" s="53"/>
    </row>
    <row r="16" spans="1:6" ht="12" customHeight="1" thickBot="1" x14ac:dyDescent="0.4">
      <c r="A16" s="86" t="s">
        <v>118</v>
      </c>
      <c r="B16" s="43" t="s">
        <v>94</v>
      </c>
      <c r="C16" s="62">
        <f>'Labour rates'!$C$6</f>
        <v>45</v>
      </c>
      <c r="D16" s="62">
        <f>'Labour rates'!$C$6</f>
        <v>45</v>
      </c>
      <c r="E16" s="168" t="s">
        <v>274</v>
      </c>
      <c r="F16" s="53"/>
    </row>
    <row r="17" spans="1:9" ht="12" customHeight="1" thickBot="1" x14ac:dyDescent="0.4">
      <c r="A17" s="86" t="s">
        <v>95</v>
      </c>
      <c r="B17" s="73" t="s">
        <v>93</v>
      </c>
      <c r="C17" s="80">
        <f>C14+C15*C16</f>
        <v>255</v>
      </c>
      <c r="D17" s="80">
        <f>D14+D15*D16</f>
        <v>255</v>
      </c>
      <c r="E17" s="53"/>
      <c r="F17" s="53"/>
    </row>
    <row r="18" spans="1:9" ht="12" customHeight="1" x14ac:dyDescent="0.35">
      <c r="A18" s="86"/>
      <c r="D18" s="53"/>
      <c r="E18" s="53"/>
      <c r="F18" s="53"/>
    </row>
    <row r="19" spans="1:9" ht="12" customHeight="1" x14ac:dyDescent="0.35">
      <c r="A19" s="84" t="s">
        <v>99</v>
      </c>
      <c r="B19" s="73" t="s">
        <v>96</v>
      </c>
      <c r="C19" s="79">
        <v>24</v>
      </c>
      <c r="D19" s="79">
        <v>24</v>
      </c>
      <c r="E19" s="168" t="s">
        <v>224</v>
      </c>
      <c r="F19" s="53"/>
    </row>
    <row r="20" spans="1:9" ht="12" customHeight="1" thickBot="1" x14ac:dyDescent="0.4">
      <c r="A20" s="84" t="s">
        <v>238</v>
      </c>
      <c r="B20" s="73" t="s">
        <v>96</v>
      </c>
      <c r="C20" s="79">
        <v>2</v>
      </c>
      <c r="D20" s="79">
        <v>2</v>
      </c>
      <c r="E20" s="135" t="s">
        <v>224</v>
      </c>
      <c r="F20" s="53"/>
    </row>
    <row r="21" spans="1:9" ht="12" customHeight="1" thickBot="1" x14ac:dyDescent="0.4">
      <c r="A21" s="84" t="s">
        <v>240</v>
      </c>
      <c r="B21" s="73" t="s">
        <v>239</v>
      </c>
      <c r="C21" s="142">
        <f>C20/C19</f>
        <v>8.3333333333333329E-2</v>
      </c>
      <c r="D21" s="142">
        <f>D20/D19</f>
        <v>8.3333333333333329E-2</v>
      </c>
      <c r="E21" s="140"/>
      <c r="F21" s="53"/>
    </row>
    <row r="22" spans="1:9" ht="12" customHeight="1" thickBot="1" x14ac:dyDescent="0.4">
      <c r="A22" s="84" t="s">
        <v>100</v>
      </c>
      <c r="B22" s="73" t="s">
        <v>93</v>
      </c>
      <c r="C22" s="80">
        <f>C17/(C19*C21)</f>
        <v>127.5</v>
      </c>
      <c r="D22" s="80">
        <f>D17/(D19*D21)</f>
        <v>127.5</v>
      </c>
      <c r="E22" s="53"/>
      <c r="F22" s="53"/>
    </row>
    <row r="23" spans="1:9" s="46" customFormat="1" ht="12" customHeight="1" thickBot="1" x14ac:dyDescent="0.4">
      <c r="A23" s="36"/>
      <c r="B23" s="78"/>
      <c r="C23" s="36"/>
      <c r="D23" s="53"/>
      <c r="E23" s="53"/>
      <c r="F23" s="53"/>
      <c r="G23" s="36"/>
      <c r="H23" s="36"/>
      <c r="I23" s="36"/>
    </row>
    <row r="24" spans="1:9" ht="12" customHeight="1" thickBot="1" x14ac:dyDescent="0.4">
      <c r="A24" s="84" t="s">
        <v>90</v>
      </c>
      <c r="B24" s="73" t="s">
        <v>93</v>
      </c>
      <c r="C24" s="80">
        <f>SUM(C22:D22)</f>
        <v>255</v>
      </c>
      <c r="D24" s="53"/>
      <c r="E24" s="53"/>
      <c r="F24" s="53"/>
    </row>
    <row r="25" spans="1:9" ht="12" customHeight="1" x14ac:dyDescent="0.35">
      <c r="B25" s="73"/>
      <c r="D25" s="53"/>
      <c r="E25" s="50"/>
      <c r="F25" s="50"/>
    </row>
    <row r="26" spans="1:9" ht="12" customHeight="1" x14ac:dyDescent="0.35">
      <c r="A26" s="86" t="s">
        <v>101</v>
      </c>
      <c r="B26" s="43" t="s">
        <v>89</v>
      </c>
      <c r="C26" s="79">
        <v>7</v>
      </c>
      <c r="D26" s="168" t="s">
        <v>224</v>
      </c>
      <c r="E26" s="53"/>
      <c r="F26" s="53"/>
    </row>
    <row r="27" spans="1:9" ht="12" customHeight="1" x14ac:dyDescent="0.35">
      <c r="A27" s="53"/>
      <c r="B27" s="53"/>
      <c r="C27" s="53"/>
      <c r="D27" s="53"/>
      <c r="E27" s="53"/>
      <c r="F27" s="53"/>
    </row>
    <row r="28" spans="1:9" ht="12" customHeight="1" x14ac:dyDescent="0.35">
      <c r="A28" s="84" t="s">
        <v>257</v>
      </c>
      <c r="B28" s="73" t="s">
        <v>102</v>
      </c>
      <c r="C28" s="81">
        <f>-PMT(WACC,C26,C24,0)</f>
        <v>47.481159959701429</v>
      </c>
      <c r="D28" s="157"/>
      <c r="E28" s="158"/>
      <c r="F28" s="158"/>
    </row>
    <row r="29" spans="1:9" ht="12" customHeight="1" x14ac:dyDescent="0.35">
      <c r="A29" s="53"/>
      <c r="B29" s="53"/>
      <c r="C29" s="53"/>
      <c r="D29" s="53"/>
    </row>
    <row r="30" spans="1:9" ht="12" customHeight="1" x14ac:dyDescent="0.35">
      <c r="A30" s="84" t="s">
        <v>255</v>
      </c>
      <c r="B30" s="169" t="s">
        <v>102</v>
      </c>
      <c r="C30" s="90">
        <v>35.776592258954757</v>
      </c>
      <c r="D30" s="168" t="s">
        <v>224</v>
      </c>
    </row>
    <row r="31" spans="1:9" ht="12" customHeight="1" x14ac:dyDescent="0.35">
      <c r="A31" s="53"/>
      <c r="B31" s="53"/>
      <c r="C31" s="53"/>
      <c r="D31" s="53"/>
    </row>
    <row r="32" spans="1:9" ht="12" customHeight="1" x14ac:dyDescent="0.35">
      <c r="A32" s="84" t="s">
        <v>88</v>
      </c>
      <c r="B32" s="73" t="s">
        <v>102</v>
      </c>
      <c r="C32" s="81">
        <f>C28+C30</f>
        <v>83.257752218656179</v>
      </c>
      <c r="D32" s="53"/>
    </row>
    <row r="33" spans="1:4" ht="12" customHeight="1" x14ac:dyDescent="0.35">
      <c r="A33" s="53"/>
      <c r="B33" s="53"/>
      <c r="C33" s="53"/>
      <c r="D33" s="53"/>
    </row>
    <row r="34" spans="1:4" ht="12" customHeight="1" x14ac:dyDescent="0.35">
      <c r="A34" s="53"/>
      <c r="B34" s="53"/>
      <c r="C34" s="53"/>
      <c r="D34" s="53"/>
    </row>
    <row r="35" spans="1:4" ht="12" customHeight="1" x14ac:dyDescent="0.35">
      <c r="A35" s="53"/>
      <c r="B35" s="53"/>
      <c r="C35" s="53"/>
      <c r="D35" s="53"/>
    </row>
    <row r="36" spans="1:4" ht="12" customHeight="1" x14ac:dyDescent="0.35">
      <c r="A36" s="53"/>
      <c r="B36" s="53"/>
      <c r="C36" s="53"/>
      <c r="D36" s="53"/>
    </row>
    <row r="37" spans="1:4" ht="12" customHeight="1" x14ac:dyDescent="0.35">
      <c r="A37" s="53"/>
      <c r="B37" s="53"/>
      <c r="C37" s="53"/>
      <c r="D37" s="53"/>
    </row>
    <row r="38" spans="1:4" ht="12" customHeight="1" x14ac:dyDescent="0.35">
      <c r="A38" s="53"/>
      <c r="B38" s="53"/>
      <c r="C38" s="53"/>
      <c r="D38" s="53"/>
    </row>
    <row r="39" spans="1:4" ht="12" customHeight="1" x14ac:dyDescent="0.35">
      <c r="A39" s="53"/>
      <c r="B39" s="53"/>
      <c r="C39" s="53"/>
      <c r="D39" s="53"/>
    </row>
    <row r="40" spans="1:4" ht="12" customHeight="1" x14ac:dyDescent="0.35">
      <c r="A40" s="53"/>
      <c r="B40" s="53"/>
      <c r="C40" s="53"/>
      <c r="D40" s="53"/>
    </row>
    <row r="41" spans="1:4" ht="12" customHeight="1" x14ac:dyDescent="0.35">
      <c r="A41" s="53"/>
      <c r="B41" s="53"/>
      <c r="C41" s="53"/>
      <c r="D41" s="53"/>
    </row>
    <row r="42" spans="1:4" ht="12" customHeight="1" x14ac:dyDescent="0.35">
      <c r="A42" s="53"/>
      <c r="B42" s="53"/>
      <c r="C42" s="53"/>
      <c r="D42" s="53"/>
    </row>
    <row r="43" spans="1:4" ht="12" customHeight="1" x14ac:dyDescent="0.35">
      <c r="A43" s="53"/>
      <c r="B43" s="53"/>
      <c r="C43" s="53"/>
      <c r="D43" s="53"/>
    </row>
    <row r="44" spans="1:4" ht="12" customHeight="1" x14ac:dyDescent="0.35">
      <c r="A44" s="53"/>
      <c r="B44" s="53"/>
      <c r="C44" s="53"/>
      <c r="D44" s="53"/>
    </row>
    <row r="45" spans="1:4" ht="12" customHeight="1" x14ac:dyDescent="0.35">
      <c r="A45" s="53"/>
      <c r="B45" s="53"/>
      <c r="C45" s="53"/>
      <c r="D45" s="53"/>
    </row>
    <row r="46" spans="1:4" ht="12" customHeight="1" x14ac:dyDescent="0.35">
      <c r="A46" s="53"/>
      <c r="B46" s="53"/>
      <c r="C46" s="53"/>
      <c r="D46" s="53"/>
    </row>
    <row r="47" spans="1:4" ht="12" customHeight="1" x14ac:dyDescent="0.35">
      <c r="A47" s="53"/>
      <c r="B47" s="53"/>
      <c r="C47" s="53"/>
      <c r="D47" s="53"/>
    </row>
    <row r="48" spans="1:4" ht="12" customHeight="1" x14ac:dyDescent="0.35">
      <c r="A48" s="53"/>
      <c r="B48" s="53"/>
      <c r="C48" s="53"/>
      <c r="D48" s="53"/>
    </row>
    <row r="49" spans="1:4" ht="12" customHeight="1" x14ac:dyDescent="0.35">
      <c r="A49" s="53"/>
      <c r="B49" s="53"/>
      <c r="C49" s="53"/>
      <c r="D49" s="53"/>
    </row>
    <row r="50" spans="1:4" ht="12" customHeight="1" x14ac:dyDescent="0.35">
      <c r="A50" s="53"/>
      <c r="B50" s="53"/>
      <c r="C50" s="53"/>
      <c r="D50" s="53"/>
    </row>
    <row r="51" spans="1:4" ht="12" customHeight="1" x14ac:dyDescent="0.35">
      <c r="A51" s="53"/>
      <c r="B51" s="53"/>
      <c r="C51" s="53"/>
      <c r="D51" s="53"/>
    </row>
    <row r="52" spans="1:4" ht="12" customHeight="1" x14ac:dyDescent="0.35">
      <c r="A52" s="53"/>
      <c r="B52" s="53"/>
      <c r="C52" s="53"/>
      <c r="D52" s="53"/>
    </row>
    <row r="53" spans="1:4" ht="12" customHeight="1" x14ac:dyDescent="0.35">
      <c r="A53" s="53"/>
      <c r="B53" s="53"/>
      <c r="C53" s="53"/>
      <c r="D53" s="53"/>
    </row>
    <row r="54" spans="1:4" ht="12" customHeight="1" x14ac:dyDescent="0.35">
      <c r="A54" s="53"/>
      <c r="B54" s="53"/>
      <c r="C54" s="53"/>
      <c r="D54" s="53"/>
    </row>
    <row r="55" spans="1:4" ht="12" customHeight="1" x14ac:dyDescent="0.35">
      <c r="A55" s="53"/>
      <c r="B55" s="53"/>
      <c r="C55" s="53"/>
      <c r="D55" s="53"/>
    </row>
    <row r="56" spans="1:4" ht="12" customHeight="1" x14ac:dyDescent="0.35">
      <c r="A56" s="53"/>
      <c r="B56" s="53"/>
      <c r="C56" s="53"/>
      <c r="D56" s="53"/>
    </row>
    <row r="57" spans="1:4" ht="12" customHeight="1" x14ac:dyDescent="0.35">
      <c r="A57" s="53"/>
      <c r="B57" s="53"/>
      <c r="C57" s="53"/>
      <c r="D57" s="53"/>
    </row>
    <row r="58" spans="1:4" ht="12" customHeight="1" x14ac:dyDescent="0.35">
      <c r="A58" s="53"/>
      <c r="B58" s="53"/>
      <c r="C58" s="53"/>
      <c r="D58" s="53"/>
    </row>
    <row r="59" spans="1:4" ht="12" customHeight="1" x14ac:dyDescent="0.35">
      <c r="A59" s="53"/>
      <c r="B59" s="53"/>
      <c r="C59" s="53"/>
      <c r="D59" s="53"/>
    </row>
    <row r="60" spans="1:4" ht="12" customHeight="1" x14ac:dyDescent="0.35">
      <c r="A60" s="53"/>
      <c r="B60" s="53"/>
      <c r="C60" s="53"/>
      <c r="D60" s="53"/>
    </row>
    <row r="61" spans="1:4" ht="12" customHeight="1" x14ac:dyDescent="0.35">
      <c r="A61" s="53"/>
      <c r="B61" s="53"/>
      <c r="C61" s="53"/>
      <c r="D61" s="53"/>
    </row>
    <row r="62" spans="1:4" ht="12" customHeight="1" x14ac:dyDescent="0.35">
      <c r="A62" s="53"/>
      <c r="B62" s="53"/>
      <c r="C62" s="53"/>
      <c r="D62" s="53"/>
    </row>
    <row r="63" spans="1:4" ht="12" customHeight="1" x14ac:dyDescent="0.35">
      <c r="A63" s="53"/>
      <c r="B63" s="53"/>
      <c r="C63" s="53"/>
      <c r="D63" s="53"/>
    </row>
    <row r="64" spans="1:4" ht="12" customHeight="1" x14ac:dyDescent="0.35">
      <c r="A64" s="53"/>
      <c r="B64" s="53"/>
      <c r="C64" s="53"/>
      <c r="D64" s="53"/>
    </row>
    <row r="65" spans="1:4" ht="12" customHeight="1" x14ac:dyDescent="0.35">
      <c r="A65" s="53"/>
      <c r="B65" s="53"/>
      <c r="C65" s="53"/>
      <c r="D65" s="53"/>
    </row>
    <row r="66" spans="1:4" ht="12" customHeight="1" x14ac:dyDescent="0.35">
      <c r="A66" s="53"/>
      <c r="B66" s="53"/>
      <c r="C66" s="53"/>
      <c r="D66" s="53"/>
    </row>
    <row r="67" spans="1:4" ht="12" customHeight="1" x14ac:dyDescent="0.35">
      <c r="A67" s="53"/>
      <c r="B67" s="53"/>
      <c r="C67" s="53"/>
      <c r="D67" s="53"/>
    </row>
    <row r="68" spans="1:4" ht="12" customHeight="1" x14ac:dyDescent="0.35">
      <c r="A68" s="53"/>
      <c r="B68" s="53"/>
      <c r="C68" s="53"/>
    </row>
    <row r="69" spans="1:4" ht="12" customHeight="1" x14ac:dyDescent="0.35">
      <c r="A69" s="53"/>
      <c r="B69" s="53"/>
      <c r="C69" s="53"/>
    </row>
    <row r="70" spans="1:4" ht="12" customHeight="1" x14ac:dyDescent="0.35">
      <c r="A70" s="53"/>
      <c r="B70" s="53"/>
      <c r="C70" s="53"/>
    </row>
    <row r="71" spans="1:4" ht="12" customHeight="1" x14ac:dyDescent="0.35"/>
    <row r="72" spans="1:4" ht="12" customHeight="1" x14ac:dyDescent="0.35"/>
    <row r="73" spans="1:4" ht="12" customHeight="1" x14ac:dyDescent="0.35"/>
    <row r="74" spans="1:4" ht="12" customHeight="1" x14ac:dyDescent="0.35"/>
    <row r="75" spans="1:4" ht="12" customHeight="1" x14ac:dyDescent="0.35"/>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5D43-4EC3-4AEC-87EB-958586C5028F}">
  <sheetPr codeName="Sheet17"/>
  <dimension ref="A1:M31"/>
  <sheetViews>
    <sheetView workbookViewId="0">
      <pane ySplit="1" topLeftCell="A2" activePane="bottomLeft" state="frozen"/>
      <selection pane="bottomLeft" activeCell="E12" sqref="E12"/>
    </sheetView>
  </sheetViews>
  <sheetFormatPr defaultColWidth="9.23046875" defaultRowHeight="14.25" x14ac:dyDescent="0.45"/>
  <cols>
    <col min="1" max="1" width="48.4609375" style="91" customWidth="1"/>
    <col min="2" max="16384" width="9.23046875" style="91"/>
  </cols>
  <sheetData>
    <row r="1" spans="1:13" ht="28.35" customHeight="1" x14ac:dyDescent="0.45">
      <c r="A1" s="92" t="s">
        <v>161</v>
      </c>
    </row>
    <row r="2" spans="1:13" x14ac:dyDescent="0.45">
      <c r="A2" s="93"/>
    </row>
    <row r="3" spans="1:13" x14ac:dyDescent="0.45">
      <c r="A3" s="94" t="s">
        <v>270</v>
      </c>
      <c r="B3" s="94" t="s">
        <v>94</v>
      </c>
      <c r="C3" s="90">
        <v>37.5</v>
      </c>
      <c r="D3" s="137" t="s">
        <v>196</v>
      </c>
      <c r="E3" s="94"/>
      <c r="F3" s="94"/>
      <c r="G3" s="94"/>
      <c r="H3" s="94"/>
      <c r="I3" s="94"/>
      <c r="J3" s="94"/>
      <c r="K3" s="94"/>
      <c r="L3" s="94"/>
      <c r="M3" s="94"/>
    </row>
    <row r="4" spans="1:13" x14ac:dyDescent="0.45">
      <c r="A4" s="94" t="s">
        <v>271</v>
      </c>
      <c r="B4" s="94" t="s">
        <v>94</v>
      </c>
      <c r="C4" s="90">
        <v>50.77</v>
      </c>
      <c r="D4" s="137" t="s">
        <v>197</v>
      </c>
      <c r="E4" s="94"/>
      <c r="F4" s="94"/>
      <c r="G4" s="94"/>
      <c r="H4" s="94"/>
      <c r="I4" s="94"/>
      <c r="J4" s="94"/>
      <c r="K4" s="94"/>
      <c r="L4" s="94"/>
      <c r="M4" s="94"/>
    </row>
    <row r="5" spans="1:13" x14ac:dyDescent="0.45">
      <c r="A5" s="94"/>
      <c r="B5" s="94"/>
      <c r="C5" s="94"/>
      <c r="D5" s="94"/>
      <c r="E5" s="94"/>
      <c r="F5" s="94"/>
      <c r="G5" s="94"/>
      <c r="H5" s="94"/>
      <c r="I5" s="94"/>
      <c r="J5" s="94"/>
      <c r="K5" s="94"/>
      <c r="L5" s="94"/>
      <c r="M5" s="94"/>
    </row>
    <row r="6" spans="1:13" x14ac:dyDescent="0.45">
      <c r="A6" s="94" t="s">
        <v>273</v>
      </c>
      <c r="B6" s="94" t="s">
        <v>94</v>
      </c>
      <c r="C6" s="81">
        <f>C3*(1+labour_uplift)</f>
        <v>45</v>
      </c>
      <c r="D6" s="94"/>
      <c r="E6" s="94"/>
      <c r="F6" s="94"/>
      <c r="G6" s="94"/>
      <c r="H6" s="94"/>
      <c r="I6" s="94"/>
      <c r="J6" s="94"/>
      <c r="K6" s="94"/>
      <c r="L6" s="94"/>
      <c r="M6" s="94"/>
    </row>
    <row r="7" spans="1:13" x14ac:dyDescent="0.45">
      <c r="A7" s="94" t="s">
        <v>272</v>
      </c>
      <c r="B7" s="94" t="s">
        <v>94</v>
      </c>
      <c r="C7" s="81">
        <f>C4*(1+labour_uplift)</f>
        <v>60.923999999999999</v>
      </c>
      <c r="D7" s="94"/>
      <c r="E7" s="94"/>
      <c r="F7" s="94"/>
      <c r="G7" s="94"/>
      <c r="H7" s="94"/>
      <c r="I7" s="94"/>
      <c r="J7" s="94"/>
      <c r="K7" s="94"/>
      <c r="L7" s="94"/>
      <c r="M7" s="94"/>
    </row>
    <row r="8" spans="1:13" x14ac:dyDescent="0.45">
      <c r="A8" s="94"/>
      <c r="B8" s="94"/>
      <c r="C8" s="94"/>
      <c r="D8" s="94"/>
      <c r="E8" s="94"/>
      <c r="F8" s="94"/>
      <c r="G8" s="94"/>
      <c r="H8" s="94"/>
      <c r="I8" s="94"/>
      <c r="J8" s="94"/>
      <c r="K8" s="94"/>
      <c r="L8" s="94"/>
      <c r="M8" s="94"/>
    </row>
    <row r="9" spans="1:13" x14ac:dyDescent="0.45">
      <c r="A9" s="94"/>
      <c r="B9" s="94"/>
      <c r="C9" s="94"/>
      <c r="D9" s="94"/>
      <c r="E9" s="94"/>
      <c r="F9" s="94"/>
      <c r="G9" s="94"/>
      <c r="H9" s="94"/>
      <c r="I9" s="94"/>
      <c r="J9" s="94"/>
      <c r="K9" s="94"/>
      <c r="L9" s="94"/>
      <c r="M9" s="94"/>
    </row>
    <row r="10" spans="1:13" x14ac:dyDescent="0.45">
      <c r="A10" s="94"/>
      <c r="B10" s="94"/>
      <c r="C10" s="94"/>
      <c r="D10" s="94"/>
      <c r="E10" s="94"/>
      <c r="F10" s="94"/>
      <c r="G10" s="94"/>
      <c r="H10" s="94"/>
      <c r="I10" s="94"/>
      <c r="J10" s="94"/>
      <c r="K10" s="94"/>
      <c r="L10" s="94"/>
      <c r="M10" s="94"/>
    </row>
    <row r="11" spans="1:13" x14ac:dyDescent="0.45">
      <c r="A11" s="94"/>
      <c r="B11" s="94"/>
      <c r="C11" s="94"/>
      <c r="D11" s="94"/>
      <c r="E11" s="94"/>
      <c r="F11" s="94"/>
      <c r="G11" s="94"/>
      <c r="H11" s="94"/>
      <c r="I11" s="94"/>
      <c r="J11" s="94"/>
      <c r="K11" s="94"/>
      <c r="L11" s="94"/>
      <c r="M11" s="94"/>
    </row>
    <row r="12" spans="1:13" x14ac:dyDescent="0.45">
      <c r="A12" s="94"/>
      <c r="B12" s="94"/>
      <c r="C12" s="94"/>
      <c r="D12" s="94"/>
      <c r="E12" s="94"/>
      <c r="F12" s="94"/>
      <c r="G12" s="94"/>
      <c r="H12" s="94"/>
      <c r="I12" s="94"/>
      <c r="J12" s="94"/>
      <c r="K12" s="94"/>
      <c r="L12" s="94"/>
      <c r="M12" s="94"/>
    </row>
    <row r="13" spans="1:13" x14ac:dyDescent="0.45">
      <c r="A13" s="94"/>
      <c r="B13" s="94"/>
      <c r="C13" s="94"/>
      <c r="D13" s="94"/>
      <c r="E13" s="94"/>
      <c r="F13" s="94"/>
      <c r="G13" s="94"/>
      <c r="H13" s="94"/>
      <c r="I13" s="94"/>
      <c r="J13" s="94"/>
      <c r="K13" s="94"/>
      <c r="L13" s="94"/>
      <c r="M13" s="94"/>
    </row>
    <row r="14" spans="1:13" x14ac:dyDescent="0.45">
      <c r="A14" s="94"/>
      <c r="B14" s="94"/>
      <c r="C14" s="94"/>
      <c r="D14" s="94"/>
      <c r="E14" s="94"/>
      <c r="F14" s="94"/>
      <c r="G14" s="94"/>
      <c r="H14" s="94"/>
      <c r="I14" s="94"/>
      <c r="J14" s="94"/>
      <c r="K14" s="94"/>
      <c r="L14" s="94"/>
      <c r="M14" s="94"/>
    </row>
    <row r="15" spans="1:13" x14ac:dyDescent="0.45">
      <c r="A15" s="94"/>
      <c r="B15" s="94"/>
      <c r="C15" s="94"/>
      <c r="D15" s="94"/>
      <c r="E15" s="94"/>
      <c r="F15" s="94"/>
      <c r="G15" s="94"/>
      <c r="H15" s="94"/>
      <c r="I15" s="94"/>
      <c r="J15" s="94"/>
      <c r="K15" s="94"/>
      <c r="L15" s="94"/>
      <c r="M15" s="94"/>
    </row>
    <row r="16" spans="1:13" x14ac:dyDescent="0.45">
      <c r="A16" s="94"/>
      <c r="B16" s="94"/>
      <c r="C16" s="94"/>
      <c r="D16" s="94"/>
      <c r="E16" s="94"/>
      <c r="F16" s="94"/>
      <c r="G16" s="94"/>
      <c r="H16" s="94"/>
      <c r="I16" s="94"/>
      <c r="J16" s="94"/>
      <c r="K16" s="94"/>
      <c r="L16" s="94"/>
      <c r="M16" s="94"/>
    </row>
    <row r="17" spans="1:13" x14ac:dyDescent="0.45">
      <c r="A17" s="94"/>
      <c r="B17" s="94"/>
      <c r="C17" s="94"/>
      <c r="D17" s="94"/>
      <c r="E17" s="94"/>
      <c r="F17" s="94"/>
      <c r="G17" s="94"/>
      <c r="H17" s="94"/>
      <c r="I17" s="94"/>
      <c r="J17" s="94"/>
      <c r="K17" s="94"/>
      <c r="L17" s="94"/>
      <c r="M17" s="94"/>
    </row>
    <row r="18" spans="1:13" x14ac:dyDescent="0.45">
      <c r="A18" s="94"/>
      <c r="B18" s="94"/>
      <c r="C18" s="94"/>
      <c r="D18" s="94"/>
      <c r="E18" s="94"/>
      <c r="F18" s="94"/>
      <c r="G18" s="94"/>
      <c r="H18" s="94"/>
      <c r="I18" s="94"/>
      <c r="J18" s="94"/>
      <c r="K18" s="94"/>
      <c r="L18" s="94"/>
      <c r="M18" s="94"/>
    </row>
    <row r="19" spans="1:13" x14ac:dyDescent="0.45">
      <c r="A19" s="94"/>
      <c r="B19" s="94"/>
      <c r="C19" s="94"/>
      <c r="D19" s="94"/>
      <c r="E19" s="94"/>
      <c r="F19" s="94"/>
      <c r="G19" s="94"/>
      <c r="H19" s="94"/>
      <c r="I19" s="94"/>
      <c r="J19" s="94"/>
      <c r="K19" s="94"/>
      <c r="L19" s="94"/>
      <c r="M19" s="94"/>
    </row>
    <row r="20" spans="1:13" x14ac:dyDescent="0.45">
      <c r="A20" s="94"/>
      <c r="B20" s="94"/>
      <c r="C20" s="94"/>
      <c r="D20" s="94"/>
      <c r="E20" s="94"/>
      <c r="F20" s="94"/>
      <c r="G20" s="94"/>
      <c r="H20" s="94"/>
      <c r="I20" s="94"/>
      <c r="J20" s="94"/>
      <c r="K20" s="94"/>
      <c r="L20" s="94"/>
      <c r="M20" s="94"/>
    </row>
    <row r="21" spans="1:13" x14ac:dyDescent="0.45">
      <c r="A21" s="94"/>
      <c r="B21" s="94"/>
      <c r="C21" s="94"/>
      <c r="D21" s="94"/>
      <c r="E21" s="94"/>
      <c r="F21" s="94"/>
      <c r="G21" s="94"/>
      <c r="H21" s="94"/>
      <c r="I21" s="94"/>
      <c r="J21" s="94"/>
      <c r="K21" s="94"/>
      <c r="L21" s="94"/>
      <c r="M21" s="94"/>
    </row>
    <row r="22" spans="1:13" x14ac:dyDescent="0.45">
      <c r="A22" s="94"/>
      <c r="B22" s="94"/>
      <c r="C22" s="94"/>
      <c r="D22" s="94"/>
      <c r="E22" s="94"/>
      <c r="F22" s="94"/>
      <c r="G22" s="94"/>
      <c r="H22" s="94"/>
      <c r="I22" s="94"/>
      <c r="J22" s="94"/>
      <c r="K22" s="94"/>
      <c r="L22" s="94"/>
      <c r="M22" s="94"/>
    </row>
    <row r="23" spans="1:13" x14ac:dyDescent="0.45">
      <c r="A23" s="94"/>
      <c r="B23" s="94"/>
      <c r="C23" s="94"/>
      <c r="D23" s="94"/>
      <c r="E23" s="94"/>
      <c r="F23" s="94"/>
      <c r="G23" s="94"/>
      <c r="H23" s="94"/>
      <c r="I23" s="94"/>
      <c r="J23" s="94"/>
      <c r="K23" s="94"/>
      <c r="L23" s="94"/>
      <c r="M23" s="94"/>
    </row>
    <row r="24" spans="1:13" x14ac:dyDescent="0.45">
      <c r="A24" s="94"/>
      <c r="B24" s="94"/>
      <c r="C24" s="94"/>
      <c r="D24" s="94"/>
      <c r="E24" s="94"/>
      <c r="F24" s="94"/>
      <c r="G24" s="94"/>
      <c r="H24" s="94"/>
      <c r="I24" s="94"/>
      <c r="J24" s="94"/>
      <c r="K24" s="94"/>
      <c r="L24" s="94"/>
      <c r="M24" s="94"/>
    </row>
    <row r="25" spans="1:13" x14ac:dyDescent="0.45">
      <c r="A25" s="94"/>
      <c r="B25" s="94"/>
      <c r="C25" s="94"/>
      <c r="D25" s="94"/>
      <c r="E25" s="94"/>
      <c r="F25" s="94"/>
      <c r="G25" s="94"/>
      <c r="H25" s="94"/>
      <c r="I25" s="94"/>
      <c r="J25" s="94"/>
      <c r="K25" s="94"/>
      <c r="L25" s="94"/>
      <c r="M25" s="94"/>
    </row>
    <row r="26" spans="1:13" x14ac:dyDescent="0.45">
      <c r="A26" s="94"/>
      <c r="B26" s="94"/>
      <c r="C26" s="94"/>
      <c r="D26" s="94"/>
      <c r="E26" s="94"/>
      <c r="F26" s="94"/>
      <c r="G26" s="94"/>
      <c r="H26" s="94"/>
      <c r="I26" s="94"/>
      <c r="J26" s="94"/>
      <c r="K26" s="94"/>
      <c r="L26" s="94"/>
      <c r="M26" s="94"/>
    </row>
    <row r="27" spans="1:13" x14ac:dyDescent="0.45">
      <c r="A27" s="94"/>
      <c r="B27" s="94"/>
      <c r="C27" s="94"/>
      <c r="D27" s="94"/>
      <c r="E27" s="94"/>
      <c r="F27" s="94"/>
      <c r="G27" s="94"/>
      <c r="H27" s="94"/>
      <c r="I27" s="94"/>
      <c r="J27" s="94"/>
      <c r="K27" s="94"/>
      <c r="L27" s="94"/>
      <c r="M27" s="94"/>
    </row>
    <row r="28" spans="1:13" x14ac:dyDescent="0.45">
      <c r="A28" s="94"/>
      <c r="B28" s="94"/>
      <c r="C28" s="94"/>
      <c r="D28" s="94"/>
      <c r="E28" s="94"/>
      <c r="F28" s="94"/>
      <c r="G28" s="94"/>
      <c r="H28" s="94"/>
      <c r="I28" s="94"/>
      <c r="J28" s="94"/>
      <c r="K28" s="94"/>
      <c r="L28" s="94"/>
      <c r="M28" s="94"/>
    </row>
    <row r="29" spans="1:13" x14ac:dyDescent="0.45">
      <c r="A29" s="94"/>
      <c r="B29" s="94"/>
      <c r="C29" s="94"/>
      <c r="D29" s="94"/>
      <c r="E29" s="94"/>
      <c r="F29" s="94"/>
      <c r="G29" s="94"/>
      <c r="H29" s="94"/>
      <c r="I29" s="94"/>
      <c r="J29" s="94"/>
      <c r="K29" s="94"/>
      <c r="L29" s="94"/>
      <c r="M29" s="94"/>
    </row>
    <row r="30" spans="1:13" x14ac:dyDescent="0.45">
      <c r="A30" s="94"/>
      <c r="B30" s="94"/>
      <c r="C30" s="94"/>
      <c r="D30" s="94"/>
      <c r="E30" s="94"/>
      <c r="F30" s="94"/>
      <c r="G30" s="94"/>
      <c r="H30" s="94"/>
      <c r="I30" s="94"/>
      <c r="J30" s="94"/>
      <c r="K30" s="94"/>
      <c r="L30" s="94"/>
      <c r="M30" s="94"/>
    </row>
    <row r="31" spans="1:13" x14ac:dyDescent="0.45">
      <c r="A31" s="94"/>
      <c r="B31" s="94"/>
      <c r="C31" s="94"/>
      <c r="D31" s="94"/>
      <c r="E31" s="94"/>
      <c r="F31" s="94"/>
      <c r="G31" s="94"/>
      <c r="H31" s="94"/>
      <c r="I31" s="94"/>
      <c r="J31" s="94"/>
      <c r="K31" s="94"/>
      <c r="L31" s="94"/>
      <c r="M31" s="9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C040-AF2D-4422-B69D-0FA15D756C16}">
  <sheetPr codeName="Sheet19">
    <pageSetUpPr autoPageBreaks="0"/>
  </sheetPr>
  <dimension ref="A1:E34"/>
  <sheetViews>
    <sheetView defaultGridColor="0" colorId="22" workbookViewId="0">
      <pane ySplit="1" topLeftCell="A2" activePane="bottomLeft" state="frozen"/>
      <selection pane="bottomLeft" activeCell="C43" sqref="C43"/>
    </sheetView>
  </sheetViews>
  <sheetFormatPr defaultColWidth="12.765625" defaultRowHeight="11.65" x14ac:dyDescent="0.35"/>
  <cols>
    <col min="1" max="1" width="17" style="36" customWidth="1"/>
    <col min="2" max="2" width="41" style="36" customWidth="1"/>
    <col min="3" max="3" width="69.23046875" style="36" customWidth="1"/>
    <col min="4" max="9" width="18.84375" style="36" customWidth="1"/>
    <col min="10" max="10" width="18.765625" style="36" customWidth="1"/>
    <col min="11" max="303" width="18.84375" style="36" customWidth="1"/>
    <col min="304" max="304" width="11.23046875" style="36" bestFit="1" customWidth="1"/>
    <col min="305" max="16384" width="12.765625" style="36"/>
  </cols>
  <sheetData>
    <row r="1" spans="1:5" s="72" customFormat="1" ht="40.5" customHeight="1" x14ac:dyDescent="0.35">
      <c r="A1" s="35" t="s">
        <v>177</v>
      </c>
    </row>
    <row r="3" spans="1:5" ht="12" customHeight="1" x14ac:dyDescent="0.35">
      <c r="A3" s="59" t="s">
        <v>268</v>
      </c>
      <c r="B3" s="49"/>
      <c r="E3" s="49"/>
    </row>
    <row r="4" spans="1:5" ht="12" customHeight="1" x14ac:dyDescent="0.35">
      <c r="A4" s="89"/>
      <c r="B4" s="49"/>
      <c r="E4" s="49"/>
    </row>
    <row r="5" spans="1:5" ht="12" customHeight="1" x14ac:dyDescent="0.35"/>
    <row r="6" spans="1:5" ht="12" customHeight="1" x14ac:dyDescent="0.35">
      <c r="A6" s="39" t="s">
        <v>74</v>
      </c>
      <c r="B6" s="39" t="s">
        <v>75</v>
      </c>
      <c r="C6" s="39" t="s">
        <v>269</v>
      </c>
      <c r="E6" s="140"/>
    </row>
    <row r="7" spans="1:5" ht="12" customHeight="1" x14ac:dyDescent="0.35">
      <c r="A7" s="110" t="s">
        <v>38</v>
      </c>
      <c r="B7" s="110" t="s">
        <v>35</v>
      </c>
      <c r="C7" s="110" t="s">
        <v>86</v>
      </c>
      <c r="D7" s="4"/>
      <c r="E7" s="139"/>
    </row>
    <row r="8" spans="1:5" x14ac:dyDescent="0.35">
      <c r="A8" s="110" t="s">
        <v>170</v>
      </c>
      <c r="B8" s="110" t="s">
        <v>171</v>
      </c>
      <c r="C8" s="110" t="s">
        <v>86</v>
      </c>
      <c r="E8" s="139"/>
    </row>
    <row r="9" spans="1:5" x14ac:dyDescent="0.35">
      <c r="A9" s="110" t="s">
        <v>168</v>
      </c>
      <c r="B9" s="110" t="s">
        <v>169</v>
      </c>
      <c r="C9" s="110" t="s">
        <v>86</v>
      </c>
      <c r="E9" s="139"/>
    </row>
    <row r="10" spans="1:5" x14ac:dyDescent="0.35">
      <c r="A10" s="110" t="s">
        <v>57</v>
      </c>
      <c r="B10" s="110" t="s">
        <v>19</v>
      </c>
      <c r="C10" s="110" t="s">
        <v>85</v>
      </c>
      <c r="E10" s="139"/>
    </row>
    <row r="11" spans="1:5" x14ac:dyDescent="0.35">
      <c r="A11" s="110" t="s">
        <v>46</v>
      </c>
      <c r="B11" s="110" t="s">
        <v>26</v>
      </c>
      <c r="C11" s="110" t="s">
        <v>85</v>
      </c>
      <c r="E11" s="139"/>
    </row>
    <row r="12" spans="1:5" x14ac:dyDescent="0.35">
      <c r="A12" s="110" t="s">
        <v>42</v>
      </c>
      <c r="B12" s="110" t="s">
        <v>34</v>
      </c>
      <c r="C12" s="110" t="s">
        <v>85</v>
      </c>
      <c r="E12" s="139"/>
    </row>
    <row r="13" spans="1:5" x14ac:dyDescent="0.35">
      <c r="A13" s="110" t="s">
        <v>44</v>
      </c>
      <c r="B13" s="110" t="s">
        <v>45</v>
      </c>
      <c r="C13" s="110" t="s">
        <v>85</v>
      </c>
      <c r="E13" s="139"/>
    </row>
    <row r="14" spans="1:5" x14ac:dyDescent="0.35">
      <c r="A14" s="110" t="s">
        <v>162</v>
      </c>
      <c r="B14" s="110" t="s">
        <v>163</v>
      </c>
      <c r="C14" s="110" t="s">
        <v>85</v>
      </c>
      <c r="E14" s="139"/>
    </row>
    <row r="15" spans="1:5" x14ac:dyDescent="0.35">
      <c r="A15" s="110" t="s">
        <v>39</v>
      </c>
      <c r="B15" s="110" t="s">
        <v>23</v>
      </c>
      <c r="C15" s="110" t="s">
        <v>84</v>
      </c>
      <c r="E15" s="139"/>
    </row>
    <row r="16" spans="1:5" x14ac:dyDescent="0.35">
      <c r="A16" s="110" t="s">
        <v>41</v>
      </c>
      <c r="B16" s="110" t="s">
        <v>22</v>
      </c>
      <c r="C16" s="110" t="s">
        <v>84</v>
      </c>
    </row>
    <row r="17" spans="1:5" x14ac:dyDescent="0.35">
      <c r="A17" s="110" t="s">
        <v>36</v>
      </c>
      <c r="B17" s="110" t="s">
        <v>24</v>
      </c>
      <c r="C17" s="110" t="s">
        <v>84</v>
      </c>
      <c r="E17" s="139"/>
    </row>
    <row r="18" spans="1:5" x14ac:dyDescent="0.35">
      <c r="A18" s="110" t="s">
        <v>47</v>
      </c>
      <c r="B18" s="110" t="s">
        <v>25</v>
      </c>
      <c r="C18" s="110" t="s">
        <v>84</v>
      </c>
      <c r="E18" s="140"/>
    </row>
    <row r="19" spans="1:5" x14ac:dyDescent="0.35">
      <c r="A19" s="110" t="s">
        <v>164</v>
      </c>
      <c r="B19" s="110" t="s">
        <v>165</v>
      </c>
      <c r="C19" s="110" t="s">
        <v>84</v>
      </c>
    </row>
    <row r="20" spans="1:5" x14ac:dyDescent="0.35">
      <c r="A20" s="110" t="s">
        <v>166</v>
      </c>
      <c r="B20" s="110" t="s">
        <v>167</v>
      </c>
      <c r="C20" s="110" t="s">
        <v>84</v>
      </c>
    </row>
    <row r="21" spans="1:5" x14ac:dyDescent="0.35">
      <c r="A21" s="110" t="s">
        <v>40</v>
      </c>
      <c r="B21" s="110" t="s">
        <v>20</v>
      </c>
      <c r="C21" s="110" t="s">
        <v>84</v>
      </c>
    </row>
    <row r="22" spans="1:5" ht="14.25" x14ac:dyDescent="0.35">
      <c r="A22" s="110" t="s">
        <v>43</v>
      </c>
      <c r="B22" s="110" t="s">
        <v>21</v>
      </c>
      <c r="C22" s="110" t="s">
        <v>84</v>
      </c>
      <c r="D22" s="88" t="s">
        <v>151</v>
      </c>
      <c r="E22" s="140" t="s">
        <v>174</v>
      </c>
    </row>
    <row r="23" spans="1:5" ht="14.25" x14ac:dyDescent="0.35">
      <c r="A23" s="110" t="s">
        <v>37</v>
      </c>
      <c r="B23" s="110" t="s">
        <v>33</v>
      </c>
      <c r="C23" s="110" t="s">
        <v>153</v>
      </c>
      <c r="D23" s="88"/>
    </row>
    <row r="24" spans="1:5" x14ac:dyDescent="0.35">
      <c r="A24" s="110" t="s">
        <v>55</v>
      </c>
      <c r="B24" s="110" t="s">
        <v>56</v>
      </c>
      <c r="C24" s="110" t="s">
        <v>153</v>
      </c>
    </row>
    <row r="25" spans="1:5" x14ac:dyDescent="0.35">
      <c r="A25" s="110" t="s">
        <v>48</v>
      </c>
      <c r="B25" s="110" t="s">
        <v>28</v>
      </c>
      <c r="C25" s="110" t="s">
        <v>153</v>
      </c>
    </row>
    <row r="26" spans="1:5" x14ac:dyDescent="0.35">
      <c r="A26" s="110" t="s">
        <v>49</v>
      </c>
      <c r="B26" s="110" t="s">
        <v>27</v>
      </c>
      <c r="C26" s="110" t="s">
        <v>153</v>
      </c>
    </row>
    <row r="27" spans="1:5" x14ac:dyDescent="0.35">
      <c r="A27" s="110" t="s">
        <v>50</v>
      </c>
      <c r="B27" s="110" t="s">
        <v>29</v>
      </c>
      <c r="C27" s="110" t="s">
        <v>153</v>
      </c>
    </row>
    <row r="28" spans="1:5" x14ac:dyDescent="0.35">
      <c r="A28" s="110" t="s">
        <v>51</v>
      </c>
      <c r="B28" s="110" t="s">
        <v>30</v>
      </c>
      <c r="C28" s="110" t="s">
        <v>153</v>
      </c>
    </row>
    <row r="29" spans="1:5" x14ac:dyDescent="0.35">
      <c r="A29" s="110" t="s">
        <v>52</v>
      </c>
      <c r="B29" s="110" t="s">
        <v>31</v>
      </c>
      <c r="C29" s="110" t="s">
        <v>153</v>
      </c>
    </row>
    <row r="30" spans="1:5" x14ac:dyDescent="0.35">
      <c r="A30" s="110" t="s">
        <v>58</v>
      </c>
      <c r="B30" s="110" t="s">
        <v>59</v>
      </c>
      <c r="C30" s="110" t="s">
        <v>153</v>
      </c>
    </row>
    <row r="31" spans="1:5" x14ac:dyDescent="0.35">
      <c r="A31" s="110" t="s">
        <v>60</v>
      </c>
      <c r="B31" s="110" t="s">
        <v>61</v>
      </c>
      <c r="C31" s="110" t="s">
        <v>153</v>
      </c>
    </row>
    <row r="32" spans="1:5" x14ac:dyDescent="0.35">
      <c r="A32" s="110" t="s">
        <v>172</v>
      </c>
      <c r="B32" s="110" t="s">
        <v>173</v>
      </c>
      <c r="C32" s="110" t="s">
        <v>153</v>
      </c>
    </row>
    <row r="33" spans="1:5" ht="14.25" x14ac:dyDescent="0.35">
      <c r="A33" s="110" t="s">
        <v>53</v>
      </c>
      <c r="B33" s="110" t="s">
        <v>54</v>
      </c>
      <c r="C33" s="110" t="s">
        <v>153</v>
      </c>
      <c r="D33" s="88" t="s">
        <v>152</v>
      </c>
      <c r="E33" s="50" t="s">
        <v>249</v>
      </c>
    </row>
    <row r="34" spans="1:5" ht="14.25" x14ac:dyDescent="0.35">
      <c r="D34" s="88"/>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CAA12C5105342047A1E5FE66CBFB4107B300ABF39CC67FB35649AEEF51649A1B5D0C" ma:contentTypeVersion="20" ma:contentTypeDescription="general document relating to project&#10;" ma:contentTypeScope="" ma:versionID="27b3ff382a3d9dc9ea7620cdec045db0">
  <xsd:schema xmlns:xsd="http://www.w3.org/2001/XMLSchema" xmlns:xs="http://www.w3.org/2001/XMLSchema" xmlns:p="http://schemas.microsoft.com/office/2006/metadata/properties" xmlns:ns3="c5f543e3-8063-4253-bd42-47ca496057f8" targetNamespace="http://schemas.microsoft.com/office/2006/metadata/properties" ma:root="true" ma:fieldsID="5a5207ba53c7683674aa556fecd9cca5" ns3:_="">
    <xsd:import namespace="c5f543e3-8063-4253-bd42-47ca496057f8"/>
    <xsd:element name="properties">
      <xsd:complexType>
        <xsd:sequence>
          <xsd:element name="documentManagement">
            <xsd:complexType>
              <xsd:all>
                <xsd:element ref="ns3:Classification" minOccurs="0"/>
                <xsd:element ref="ns3:To" minOccurs="0"/>
                <xsd:element ref="ns3:SentOn" minOccurs="0"/>
                <xsd:element ref="ns3:ReceivedTime" minOccurs="0"/>
                <xsd:element ref="ns3:Attach_x0020_count" minOccurs="0"/>
                <xsd:element ref="ns3:From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To" ma:index="10" nillable="true" ma:displayName="To" ma:description="Auto-populated by saved email" ma:internalName="To">
      <xsd:simpleType>
        <xsd:restriction base="dms:Text">
          <xsd:maxLength value="255"/>
        </xsd:restriction>
      </xsd:simpleType>
    </xsd:element>
    <xsd:element name="SentOn" ma:index="11" nillable="true" ma:displayName="SentOn" ma:description="Auto-populated by saved email" ma:format="DateTime" ma:internalName="SentOn">
      <xsd:simpleType>
        <xsd:restriction base="dms:DateTime"/>
      </xsd:simpleType>
    </xsd:element>
    <xsd:element name="ReceivedTime" ma:index="12" nillable="true" ma:displayName="ReceivedTime" ma:description="Auto-populated by saved email" ma:format="DateTime" ma:internalName="ReceivedTime">
      <xsd:simpleType>
        <xsd:restriction base="dms:DateTime"/>
      </xsd:simpleType>
    </xsd:element>
    <xsd:element name="Attach_x0020_count" ma:index="13" nillable="true" ma:displayName="Attach count" ma:decimals="0" ma:description="Auto-populated by saved email" ma:internalName="Attach_x0020_count">
      <xsd:simpleType>
        <xsd:restriction base="dms:Number"/>
      </xsd:simpleType>
    </xsd:element>
    <xsd:element name="From1" ma:index="14" nillable="true" ma:displayName="From" ma:description="Auto-populated by saved email" ma:internalName="From1">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 xmlns="c5f543e3-8063-4253-bd42-47ca496057f8" xsi:nil="true"/>
    <Attach_x0020_count xmlns="c5f543e3-8063-4253-bd42-47ca496057f8" xsi:nil="true"/>
    <Classification xmlns="c5f543e3-8063-4253-bd42-47ca496057f8" xsi:nil="true"/>
    <SentOn xmlns="c5f543e3-8063-4253-bd42-47ca496057f8" xsi:nil="true"/>
    <ReceivedTime xmlns="c5f543e3-8063-4253-bd42-47ca496057f8" xsi:nil="true"/>
    <From1 xmlns="c5f543e3-8063-4253-bd42-47ca496057f8" xsi:nil="true"/>
  </documentManagement>
</p:properties>
</file>

<file path=customXml/item4.xml><?xml version="1.0" encoding="utf-8"?>
<?mso-contentType ?>
<SharedContentType xmlns="Microsoft.SharePoint.Taxonomy.ContentTypeSync" SourceId="9069ab6e-cbb1-4306-ad7e-01a48c91ef8b" ContentTypeId="0x010100CAA12C5105342047A1E5FE66CBFB4107B3" PreviousValue="false"/>
</file>

<file path=customXml/itemProps1.xml><?xml version="1.0" encoding="utf-8"?>
<ds:datastoreItem xmlns:ds="http://schemas.openxmlformats.org/officeDocument/2006/customXml" ds:itemID="{EA73AAB6-74B6-4EE7-8865-339A9156B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A82121-E908-4780-A997-0E81B875320F}">
  <ds:schemaRefs>
    <ds:schemaRef ds:uri="http://schemas.microsoft.com/sharepoint/v3/contenttype/forms"/>
  </ds:schemaRefs>
</ds:datastoreItem>
</file>

<file path=customXml/itemProps3.xml><?xml version="1.0" encoding="utf-8"?>
<ds:datastoreItem xmlns:ds="http://schemas.openxmlformats.org/officeDocument/2006/customXml" ds:itemID="{80050C17-E2AE-4BCE-AF08-51CFBD3AD07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5f543e3-8063-4253-bd42-47ca496057f8"/>
    <ds:schemaRef ds:uri="http://www.w3.org/XML/1998/namespace"/>
  </ds:schemaRefs>
</ds:datastoreItem>
</file>

<file path=customXml/itemProps4.xml><?xml version="1.0" encoding="utf-8"?>
<ds:datastoreItem xmlns:ds="http://schemas.openxmlformats.org/officeDocument/2006/customXml" ds:itemID="{DEF5FAFA-AAE7-4C08-A485-45BAFC1E607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Contents</vt:lpstr>
      <vt:lpstr>Styles</vt:lpstr>
      <vt:lpstr>Outputs-&gt;</vt:lpstr>
      <vt:lpstr>Control panel</vt:lpstr>
      <vt:lpstr>Calculations-&gt;</vt:lpstr>
      <vt:lpstr>Main services</vt:lpstr>
      <vt:lpstr>Ancillary services</vt:lpstr>
      <vt:lpstr>Inputs-&gt;</vt:lpstr>
      <vt:lpstr>Elements A and B</vt:lpstr>
      <vt:lpstr>Element C</vt:lpstr>
      <vt:lpstr>Labour rates</vt:lpstr>
      <vt:lpstr>Components</vt:lpstr>
      <vt:lpstr>base_year</vt:lpstr>
      <vt:lpstr>bw</vt:lpstr>
      <vt:lpstr>bw_included</vt:lpstr>
      <vt:lpstr>comp_CI</vt:lpstr>
      <vt:lpstr>comp_EAD</vt:lpstr>
      <vt:lpstr>geo</vt:lpstr>
      <vt:lpstr>geo_included</vt:lpstr>
      <vt:lpstr>labour_uplift</vt:lpstr>
      <vt:lpstr>main_link_dist</vt:lpstr>
      <vt:lpstr>WACC</vt:lpstr>
      <vt:lpstr>Workbook.Objective</vt:lpstr>
      <vt:lpstr>Workbook.Title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2019-05-09T09:42:54Z</dcterms:created>
  <dcterms:modified xsi:type="dcterms:W3CDTF">2019-06-27T07:53:29Z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L">
    <vt:lpwstr/>
  </property>
  <property fmtid="{D5CDD505-2E9C-101B-9397-08002B2CF9AE}" pid="3" name="Year">
    <vt:lpwstr/>
  </property>
  <property fmtid="{D5CDD505-2E9C-101B-9397-08002B2CF9AE}" pid="4" name="ContentTypeId">
    <vt:lpwstr>0x010100CAA12C5105342047A1E5FE66CBFB4107B300ABF39CC67FB35649AEEF51649A1B5D0C</vt:lpwstr>
  </property>
  <property fmtid="{D5CDD505-2E9C-101B-9397-08002B2CF9AE}" pid="5" name="Project code">
    <vt:lpwstr/>
  </property>
  <property fmtid="{D5CDD505-2E9C-101B-9397-08002B2CF9AE}" pid="6" name="AuthorIds_UIVersion_83">
    <vt:lpwstr>59</vt:lpwstr>
  </property>
</Properties>
</file>