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 defaultThemeVersion="166925"/>
  <xr:revisionPtr revIDLastSave="1" documentId="6_{E1486D69-5C4C-47E4-8E75-F1B1B2319BD1}" xr6:coauthVersionLast="45" xr6:coauthVersionMax="45" xr10:uidLastSave="{D7B6C9B4-8821-4321-8720-415A86066855}"/>
  <bookViews>
    <workbookView xWindow="6735" yWindow="-16320" windowWidth="29040" windowHeight="15840" xr2:uid="{948295F5-5160-854B-A85A-1E499A8B3DC1}"/>
  </bookViews>
  <sheets>
    <sheet name="Graphs" sheetId="10" r:id="rId1"/>
    <sheet name="Outputs" sheetId="8" r:id="rId2"/>
    <sheet name="RAB method 1 - ten years" sheetId="4" r:id="rId3"/>
    <sheet name="RAB method 2 - ten years" sheetId="2" r:id="rId4"/>
    <sheet name="RAB method 3 - ten years" sheetId="5" r:id="rId5"/>
    <sheet name="Ofcom - simplified" sheetId="6" r:id="rId6"/>
    <sheet name="Inputs " sheetId="11" r:id="rId7"/>
  </sheets>
  <externalReferences>
    <externalReference r:id="rId8"/>
  </externalReferences>
  <definedNames>
    <definedName name="Opex_CVE">'[1]Parameters and Assumptions'!$D$9</definedName>
    <definedName name="Opex_eff">'[1]Parameters and Assumptions'!$D$10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8" l="1" a="1"/>
  <c r="B42" i="8" s="1"/>
  <c r="E34" i="8"/>
  <c r="F34" i="8" s="1"/>
  <c r="G34" i="8" s="1"/>
  <c r="H34" i="8" s="1"/>
  <c r="I34" i="8" s="1"/>
  <c r="J34" i="8" s="1"/>
  <c r="K34" i="8" s="1"/>
  <c r="L34" i="8" s="1"/>
  <c r="M34" i="8" s="1"/>
  <c r="N34" i="8" s="1"/>
  <c r="E35" i="8"/>
  <c r="F35" i="8"/>
  <c r="G35" i="8" s="1"/>
  <c r="H35" i="8" s="1"/>
  <c r="I35" i="8" s="1"/>
  <c r="J35" i="8" s="1"/>
  <c r="K35" i="8" s="1"/>
  <c r="L35" i="8" s="1"/>
  <c r="M35" i="8" s="1"/>
  <c r="N35" i="8" s="1"/>
  <c r="E36" i="8"/>
  <c r="F36" i="8"/>
  <c r="G36" i="8" s="1"/>
  <c r="H36" i="8" s="1"/>
  <c r="I36" i="8" s="1"/>
  <c r="J36" i="8" s="1"/>
  <c r="K36" i="8" s="1"/>
  <c r="L36" i="8" s="1"/>
  <c r="M36" i="8" s="1"/>
  <c r="N36" i="8" s="1"/>
  <c r="E37" i="8"/>
  <c r="F37" i="8"/>
  <c r="G37" i="8" s="1"/>
  <c r="H37" i="8" s="1"/>
  <c r="I37" i="8" s="1"/>
  <c r="J37" i="8" s="1"/>
  <c r="K37" i="8" s="1"/>
  <c r="L37" i="8" s="1"/>
  <c r="M37" i="8" s="1"/>
  <c r="N37" i="8" s="1"/>
  <c r="E38" i="8"/>
  <c r="F38" i="8" s="1"/>
  <c r="G38" i="8" s="1"/>
  <c r="H38" i="8" s="1"/>
  <c r="I38" i="8" s="1"/>
  <c r="J38" i="8" s="1"/>
  <c r="K38" i="8" s="1"/>
  <c r="L38" i="8" s="1"/>
  <c r="M38" i="8" s="1"/>
  <c r="N38" i="8" s="1"/>
  <c r="F33" i="8"/>
  <c r="G33" i="8"/>
  <c r="H33" i="8" s="1"/>
  <c r="I33" i="8" s="1"/>
  <c r="J33" i="8" s="1"/>
  <c r="K33" i="8" s="1"/>
  <c r="L33" i="8" s="1"/>
  <c r="M33" i="8" s="1"/>
  <c r="N33" i="8" s="1"/>
  <c r="E33" i="8"/>
  <c r="F70" i="6" l="1"/>
  <c r="G70" i="6" s="1"/>
  <c r="H70" i="6" s="1"/>
  <c r="I70" i="6" s="1"/>
  <c r="J70" i="6" s="1"/>
  <c r="K70" i="6" s="1"/>
  <c r="L70" i="6" s="1"/>
  <c r="M70" i="6" s="1"/>
  <c r="F71" i="6"/>
  <c r="G71" i="6" s="1"/>
  <c r="H71" i="6" s="1"/>
  <c r="I71" i="6" s="1"/>
  <c r="J71" i="6" s="1"/>
  <c r="K71" i="6" s="1"/>
  <c r="L71" i="6" s="1"/>
  <c r="M71" i="6" s="1"/>
  <c r="F72" i="6"/>
  <c r="G72" i="6" s="1"/>
  <c r="H72" i="6" s="1"/>
  <c r="I72" i="6" s="1"/>
  <c r="J72" i="6" s="1"/>
  <c r="K72" i="6" s="1"/>
  <c r="L72" i="6" s="1"/>
  <c r="M72" i="6" s="1"/>
  <c r="F73" i="6"/>
  <c r="G73" i="6" s="1"/>
  <c r="H73" i="6" s="1"/>
  <c r="I73" i="6" s="1"/>
  <c r="J73" i="6" s="1"/>
  <c r="K73" i="6" s="1"/>
  <c r="L73" i="6" s="1"/>
  <c r="M73" i="6" s="1"/>
  <c r="F74" i="6"/>
  <c r="G74" i="6" s="1"/>
  <c r="H74" i="6" s="1"/>
  <c r="I74" i="6" s="1"/>
  <c r="J74" i="6" s="1"/>
  <c r="K74" i="6" s="1"/>
  <c r="L74" i="6" s="1"/>
  <c r="M74" i="6" s="1"/>
  <c r="F75" i="6"/>
  <c r="G75" i="6" s="1"/>
  <c r="H75" i="6" s="1"/>
  <c r="I75" i="6" s="1"/>
  <c r="J75" i="6" s="1"/>
  <c r="K75" i="6" s="1"/>
  <c r="L75" i="6" s="1"/>
  <c r="M75" i="6" s="1"/>
  <c r="E71" i="6"/>
  <c r="E72" i="6"/>
  <c r="E73" i="6"/>
  <c r="E74" i="6"/>
  <c r="E75" i="6"/>
  <c r="E70" i="6"/>
  <c r="D75" i="6"/>
  <c r="D74" i="6"/>
  <c r="D71" i="6"/>
  <c r="D70" i="6"/>
  <c r="D73" i="6"/>
  <c r="D72" i="6"/>
  <c r="F74" i="5"/>
  <c r="G74" i="5" s="1"/>
  <c r="H74" i="5" s="1"/>
  <c r="I74" i="5" s="1"/>
  <c r="J74" i="5" s="1"/>
  <c r="K74" i="5" s="1"/>
  <c r="L74" i="5" s="1"/>
  <c r="M74" i="5" s="1"/>
  <c r="F75" i="5"/>
  <c r="G75" i="5" s="1"/>
  <c r="H75" i="5" s="1"/>
  <c r="I75" i="5" s="1"/>
  <c r="J75" i="5" s="1"/>
  <c r="K75" i="5" s="1"/>
  <c r="L75" i="5" s="1"/>
  <c r="M75" i="5" s="1"/>
  <c r="F76" i="5"/>
  <c r="G76" i="5" s="1"/>
  <c r="H76" i="5" s="1"/>
  <c r="I76" i="5" s="1"/>
  <c r="J76" i="5" s="1"/>
  <c r="K76" i="5" s="1"/>
  <c r="L76" i="5" s="1"/>
  <c r="M76" i="5" s="1"/>
  <c r="F77" i="5"/>
  <c r="G77" i="5" s="1"/>
  <c r="H77" i="5" s="1"/>
  <c r="I77" i="5" s="1"/>
  <c r="J77" i="5" s="1"/>
  <c r="K77" i="5" s="1"/>
  <c r="L77" i="5" s="1"/>
  <c r="M77" i="5" s="1"/>
  <c r="F78" i="5"/>
  <c r="G78" i="5" s="1"/>
  <c r="H78" i="5" s="1"/>
  <c r="I78" i="5" s="1"/>
  <c r="J78" i="5" s="1"/>
  <c r="K78" i="5" s="1"/>
  <c r="L78" i="5" s="1"/>
  <c r="M78" i="5" s="1"/>
  <c r="F79" i="5"/>
  <c r="G79" i="5" s="1"/>
  <c r="H79" i="5" s="1"/>
  <c r="I79" i="5" s="1"/>
  <c r="J79" i="5" s="1"/>
  <c r="K79" i="5" s="1"/>
  <c r="L79" i="5" s="1"/>
  <c r="M79" i="5" s="1"/>
  <c r="E75" i="5"/>
  <c r="E76" i="5"/>
  <c r="E77" i="5"/>
  <c r="E78" i="5"/>
  <c r="E79" i="5"/>
  <c r="E74" i="5"/>
  <c r="D75" i="5"/>
  <c r="D76" i="5"/>
  <c r="D77" i="5"/>
  <c r="D78" i="5"/>
  <c r="D79" i="5"/>
  <c r="D74" i="5"/>
  <c r="G37" i="2"/>
  <c r="H37" i="2"/>
  <c r="I37" i="2" s="1"/>
  <c r="J37" i="2" s="1"/>
  <c r="K37" i="2" s="1"/>
  <c r="L37" i="2" s="1"/>
  <c r="M37" i="2" s="1"/>
  <c r="G38" i="2"/>
  <c r="H38" i="2" s="1"/>
  <c r="I38" i="2" s="1"/>
  <c r="J38" i="2" s="1"/>
  <c r="K38" i="2" s="1"/>
  <c r="L38" i="2" s="1"/>
  <c r="M38" i="2" s="1"/>
  <c r="G39" i="2"/>
  <c r="H39" i="2"/>
  <c r="I39" i="2" s="1"/>
  <c r="J39" i="2" s="1"/>
  <c r="K39" i="2" s="1"/>
  <c r="L39" i="2" s="1"/>
  <c r="M39" i="2" s="1"/>
  <c r="G40" i="2"/>
  <c r="H40" i="2"/>
  <c r="I40" i="2"/>
  <c r="J40" i="2" s="1"/>
  <c r="K40" i="2" s="1"/>
  <c r="L40" i="2" s="1"/>
  <c r="M40" i="2" s="1"/>
  <c r="G41" i="2"/>
  <c r="H41" i="2" s="1"/>
  <c r="I41" i="2" s="1"/>
  <c r="J41" i="2" s="1"/>
  <c r="K41" i="2" s="1"/>
  <c r="L41" i="2" s="1"/>
  <c r="M41" i="2" s="1"/>
  <c r="G42" i="2"/>
  <c r="H42" i="2"/>
  <c r="I42" i="2" s="1"/>
  <c r="J42" i="2" s="1"/>
  <c r="K42" i="2" s="1"/>
  <c r="L42" i="2" s="1"/>
  <c r="M42" i="2" s="1"/>
  <c r="F37" i="2"/>
  <c r="F38" i="2"/>
  <c r="F39" i="2"/>
  <c r="F40" i="2"/>
  <c r="F41" i="2"/>
  <c r="F42" i="2"/>
  <c r="E38" i="2"/>
  <c r="E39" i="2"/>
  <c r="E40" i="2"/>
  <c r="E41" i="2"/>
  <c r="E42" i="2"/>
  <c r="E37" i="2"/>
  <c r="D38" i="2"/>
  <c r="D39" i="2"/>
  <c r="D40" i="2"/>
  <c r="D41" i="2"/>
  <c r="D42" i="2"/>
  <c r="D37" i="2"/>
  <c r="D70" i="4"/>
  <c r="F71" i="4"/>
  <c r="G71" i="4" s="1"/>
  <c r="H71" i="4" s="1"/>
  <c r="I71" i="4" s="1"/>
  <c r="J71" i="4" s="1"/>
  <c r="K71" i="4" s="1"/>
  <c r="L71" i="4" s="1"/>
  <c r="M71" i="4" s="1"/>
  <c r="F72" i="4"/>
  <c r="G72" i="4" s="1"/>
  <c r="H72" i="4" s="1"/>
  <c r="I72" i="4" s="1"/>
  <c r="J72" i="4" s="1"/>
  <c r="K72" i="4" s="1"/>
  <c r="L72" i="4" s="1"/>
  <c r="M72" i="4" s="1"/>
  <c r="F73" i="4"/>
  <c r="G73" i="4" s="1"/>
  <c r="H73" i="4" s="1"/>
  <c r="I73" i="4" s="1"/>
  <c r="J73" i="4" s="1"/>
  <c r="K73" i="4" s="1"/>
  <c r="L73" i="4" s="1"/>
  <c r="M73" i="4" s="1"/>
  <c r="F74" i="4"/>
  <c r="G74" i="4" s="1"/>
  <c r="H74" i="4" s="1"/>
  <c r="I74" i="4" s="1"/>
  <c r="J74" i="4" s="1"/>
  <c r="K74" i="4" s="1"/>
  <c r="L74" i="4" s="1"/>
  <c r="M74" i="4" s="1"/>
  <c r="F75" i="4"/>
  <c r="G75" i="4" s="1"/>
  <c r="H75" i="4" s="1"/>
  <c r="I75" i="4" s="1"/>
  <c r="J75" i="4" s="1"/>
  <c r="K75" i="4" s="1"/>
  <c r="L75" i="4" s="1"/>
  <c r="M75" i="4" s="1"/>
  <c r="E71" i="4"/>
  <c r="E72" i="4"/>
  <c r="E73" i="4"/>
  <c r="E74" i="4"/>
  <c r="E75" i="4"/>
  <c r="E70" i="4"/>
  <c r="F70" i="4" s="1"/>
  <c r="G70" i="4" s="1"/>
  <c r="H70" i="4" s="1"/>
  <c r="I70" i="4" s="1"/>
  <c r="J70" i="4" s="1"/>
  <c r="K70" i="4" s="1"/>
  <c r="L70" i="4" s="1"/>
  <c r="M70" i="4" s="1"/>
  <c r="D71" i="4"/>
  <c r="D72" i="4"/>
  <c r="D73" i="4"/>
  <c r="D74" i="4"/>
  <c r="D75" i="4"/>
  <c r="B53" i="11"/>
  <c r="D57" i="6"/>
  <c r="E57" i="6"/>
  <c r="F57" i="6"/>
  <c r="G57" i="6"/>
  <c r="H57" i="6"/>
  <c r="D58" i="6"/>
  <c r="E58" i="6"/>
  <c r="F58" i="6"/>
  <c r="G58" i="6"/>
  <c r="H58" i="6"/>
  <c r="D59" i="6"/>
  <c r="E59" i="6"/>
  <c r="F59" i="6"/>
  <c r="G59" i="6"/>
  <c r="H59" i="6"/>
  <c r="D60" i="6"/>
  <c r="E60" i="6"/>
  <c r="F60" i="6"/>
  <c r="G60" i="6"/>
  <c r="H60" i="6"/>
  <c r="D61" i="6"/>
  <c r="E61" i="6"/>
  <c r="F61" i="6"/>
  <c r="G61" i="6"/>
  <c r="H61" i="6"/>
  <c r="E56" i="6"/>
  <c r="F56" i="6"/>
  <c r="G56" i="6"/>
  <c r="H56" i="6"/>
  <c r="D56" i="6"/>
  <c r="E3" i="5"/>
  <c r="F3" i="5"/>
  <c r="G3" i="5"/>
  <c r="H3" i="5"/>
  <c r="D3" i="5"/>
  <c r="D61" i="5"/>
  <c r="E61" i="5"/>
  <c r="F61" i="5"/>
  <c r="G61" i="5"/>
  <c r="H61" i="5"/>
  <c r="D62" i="5"/>
  <c r="E62" i="5"/>
  <c r="F62" i="5"/>
  <c r="G62" i="5"/>
  <c r="H62" i="5"/>
  <c r="D63" i="5"/>
  <c r="E63" i="5"/>
  <c r="F63" i="5"/>
  <c r="G63" i="5"/>
  <c r="H63" i="5"/>
  <c r="D64" i="5"/>
  <c r="E64" i="5"/>
  <c r="F64" i="5"/>
  <c r="G64" i="5"/>
  <c r="H64" i="5"/>
  <c r="D65" i="5"/>
  <c r="E65" i="5"/>
  <c r="F65" i="5"/>
  <c r="G65" i="5"/>
  <c r="H65" i="5"/>
  <c r="E60" i="5"/>
  <c r="F60" i="5"/>
  <c r="G60" i="5"/>
  <c r="H60" i="5"/>
  <c r="D60" i="5"/>
  <c r="D45" i="5"/>
  <c r="D46" i="5"/>
  <c r="D47" i="5"/>
  <c r="D48" i="5"/>
  <c r="D49" i="5"/>
  <c r="D44" i="5"/>
  <c r="D41" i="6"/>
  <c r="E41" i="6" s="1"/>
  <c r="F41" i="6" s="1"/>
  <c r="G41" i="6" s="1"/>
  <c r="H41" i="6" s="1"/>
  <c r="D42" i="6"/>
  <c r="E42" i="6" s="1"/>
  <c r="F42" i="6" s="1"/>
  <c r="G42" i="6" s="1"/>
  <c r="H42" i="6" s="1"/>
  <c r="D43" i="6"/>
  <c r="E43" i="6" s="1"/>
  <c r="F43" i="6" s="1"/>
  <c r="G43" i="6" s="1"/>
  <c r="H43" i="6" s="1"/>
  <c r="D44" i="6"/>
  <c r="E44" i="6" s="1"/>
  <c r="F44" i="6" s="1"/>
  <c r="G44" i="6" s="1"/>
  <c r="H44" i="6" s="1"/>
  <c r="D45" i="6"/>
  <c r="E45" i="6" s="1"/>
  <c r="F45" i="6" s="1"/>
  <c r="G45" i="6" s="1"/>
  <c r="H45" i="6" s="1"/>
  <c r="D40" i="6"/>
  <c r="E40" i="6" s="1"/>
  <c r="F40" i="6" s="1"/>
  <c r="G40" i="6" s="1"/>
  <c r="H40" i="6" s="1"/>
  <c r="D18" i="6"/>
  <c r="D12" i="6"/>
  <c r="E8" i="6"/>
  <c r="F8" i="6"/>
  <c r="G8" i="6"/>
  <c r="H8" i="6"/>
  <c r="D8" i="6"/>
  <c r="D7" i="6"/>
  <c r="E7" i="6" s="1"/>
  <c r="F7" i="6" s="1"/>
  <c r="G7" i="6" s="1"/>
  <c r="H7" i="6" s="1"/>
  <c r="I7" i="6" s="1"/>
  <c r="J7" i="6" s="1"/>
  <c r="K7" i="6" s="1"/>
  <c r="L7" i="6" s="1"/>
  <c r="M7" i="6" s="1"/>
  <c r="E6" i="6"/>
  <c r="F6" i="6"/>
  <c r="G6" i="6"/>
  <c r="H6" i="6"/>
  <c r="I6" i="6" s="1"/>
  <c r="J6" i="6" s="1"/>
  <c r="K6" i="6" s="1"/>
  <c r="L6" i="6" s="1"/>
  <c r="M6" i="6" s="1"/>
  <c r="D6" i="6"/>
  <c r="E3" i="6"/>
  <c r="F3" i="6"/>
  <c r="G3" i="6"/>
  <c r="H3" i="6"/>
  <c r="E4" i="6"/>
  <c r="F4" i="6"/>
  <c r="G4" i="6"/>
  <c r="H4" i="6"/>
  <c r="D4" i="6"/>
  <c r="D3" i="6"/>
  <c r="D7" i="5"/>
  <c r="E7" i="5"/>
  <c r="F7" i="5"/>
  <c r="G7" i="5"/>
  <c r="H7" i="5"/>
  <c r="E6" i="5"/>
  <c r="F6" i="5"/>
  <c r="G6" i="5"/>
  <c r="H6" i="5"/>
  <c r="D6" i="5"/>
  <c r="E11" i="5"/>
  <c r="F11" i="5"/>
  <c r="G11" i="5"/>
  <c r="H11" i="5"/>
  <c r="D11" i="5"/>
  <c r="D10" i="5"/>
  <c r="E10" i="5" s="1"/>
  <c r="F10" i="5" s="1"/>
  <c r="G10" i="5" s="1"/>
  <c r="H10" i="5" s="1"/>
  <c r="I10" i="5" s="1"/>
  <c r="J10" i="5" s="1"/>
  <c r="K10" i="5" s="1"/>
  <c r="L10" i="5" s="1"/>
  <c r="M10" i="5" s="1"/>
  <c r="E9" i="5"/>
  <c r="F9" i="5"/>
  <c r="G9" i="5"/>
  <c r="H9" i="5"/>
  <c r="I9" i="5" s="1"/>
  <c r="J9" i="5" s="1"/>
  <c r="K9" i="5" s="1"/>
  <c r="L9" i="5" s="1"/>
  <c r="M9" i="5" s="1"/>
  <c r="D9" i="5"/>
  <c r="C45" i="2"/>
  <c r="C46" i="2"/>
  <c r="C47" i="2"/>
  <c r="C48" i="2"/>
  <c r="C49" i="2"/>
  <c r="C44" i="2"/>
  <c r="D24" i="2"/>
  <c r="E24" i="2"/>
  <c r="F24" i="2"/>
  <c r="G24" i="2"/>
  <c r="H24" i="2"/>
  <c r="D25" i="2"/>
  <c r="E25" i="2"/>
  <c r="F25" i="2"/>
  <c r="G25" i="2"/>
  <c r="H25" i="2"/>
  <c r="D26" i="2"/>
  <c r="E26" i="2"/>
  <c r="F26" i="2"/>
  <c r="G26" i="2"/>
  <c r="H26" i="2"/>
  <c r="D27" i="2"/>
  <c r="E27" i="2"/>
  <c r="F27" i="2"/>
  <c r="G27" i="2"/>
  <c r="H27" i="2"/>
  <c r="D28" i="2"/>
  <c r="E28" i="2"/>
  <c r="F28" i="2"/>
  <c r="G28" i="2"/>
  <c r="H28" i="2"/>
  <c r="E23" i="2"/>
  <c r="F23" i="2"/>
  <c r="G23" i="2"/>
  <c r="H23" i="2"/>
  <c r="D23" i="2"/>
  <c r="D8" i="2"/>
  <c r="D9" i="2"/>
  <c r="D10" i="2"/>
  <c r="D11" i="2"/>
  <c r="D12" i="2"/>
  <c r="D7" i="2"/>
  <c r="D4" i="2"/>
  <c r="E4" i="2"/>
  <c r="F4" i="2"/>
  <c r="G4" i="2"/>
  <c r="H4" i="2"/>
  <c r="E3" i="2"/>
  <c r="F3" i="2"/>
  <c r="G3" i="2"/>
  <c r="H3" i="2"/>
  <c r="D3" i="2"/>
  <c r="C78" i="4"/>
  <c r="C79" i="4"/>
  <c r="C80" i="4"/>
  <c r="C81" i="4"/>
  <c r="C82" i="4"/>
  <c r="C77" i="4"/>
  <c r="D57" i="4"/>
  <c r="E57" i="4"/>
  <c r="F57" i="4"/>
  <c r="G57" i="4"/>
  <c r="H57" i="4"/>
  <c r="D58" i="4"/>
  <c r="E58" i="4"/>
  <c r="F58" i="4"/>
  <c r="G58" i="4"/>
  <c r="H58" i="4"/>
  <c r="D59" i="4"/>
  <c r="E59" i="4"/>
  <c r="F59" i="4"/>
  <c r="G59" i="4"/>
  <c r="H59" i="4"/>
  <c r="D60" i="4"/>
  <c r="E60" i="4"/>
  <c r="F60" i="4"/>
  <c r="G60" i="4"/>
  <c r="H60" i="4"/>
  <c r="D61" i="4"/>
  <c r="E61" i="4"/>
  <c r="F61" i="4"/>
  <c r="G61" i="4"/>
  <c r="H61" i="4"/>
  <c r="E56" i="4"/>
  <c r="F56" i="4"/>
  <c r="G56" i="4"/>
  <c r="H56" i="4"/>
  <c r="D56" i="4"/>
  <c r="E8" i="4"/>
  <c r="D7" i="4"/>
  <c r="E7" i="4" s="1"/>
  <c r="F7" i="4" s="1"/>
  <c r="G7" i="4" s="1"/>
  <c r="H7" i="4" s="1"/>
  <c r="I7" i="4" s="1"/>
  <c r="J7" i="4" s="1"/>
  <c r="K7" i="4" s="1"/>
  <c r="L7" i="4" s="1"/>
  <c r="M7" i="4" s="1"/>
  <c r="E6" i="4"/>
  <c r="F6" i="4"/>
  <c r="G6" i="4"/>
  <c r="H6" i="4"/>
  <c r="I6" i="4" s="1"/>
  <c r="J6" i="4" s="1"/>
  <c r="K6" i="4" s="1"/>
  <c r="L6" i="4" s="1"/>
  <c r="M6" i="4" s="1"/>
  <c r="D41" i="4"/>
  <c r="D42" i="4"/>
  <c r="D43" i="4"/>
  <c r="D44" i="4"/>
  <c r="D45" i="4"/>
  <c r="D40" i="4"/>
  <c r="F8" i="4"/>
  <c r="G8" i="4"/>
  <c r="H8" i="4"/>
  <c r="D8" i="4"/>
  <c r="D6" i="4"/>
  <c r="E4" i="4"/>
  <c r="F4" i="4"/>
  <c r="G4" i="4"/>
  <c r="H4" i="4"/>
  <c r="D4" i="4"/>
  <c r="E3" i="4"/>
  <c r="F3" i="4"/>
  <c r="G3" i="4"/>
  <c r="H3" i="4"/>
  <c r="D3" i="4"/>
  <c r="E28" i="8" l="1"/>
  <c r="F28" i="8" s="1"/>
  <c r="G28" i="8" s="1"/>
  <c r="H28" i="8" s="1"/>
  <c r="I28" i="8" s="1"/>
  <c r="J28" i="8" s="1"/>
  <c r="K28" i="8" s="1"/>
  <c r="L28" i="8" s="1"/>
  <c r="M28" i="8" s="1"/>
  <c r="N28" i="8" s="1"/>
  <c r="E29" i="8"/>
  <c r="F29" i="8" s="1"/>
  <c r="G29" i="8" s="1"/>
  <c r="H29" i="8" s="1"/>
  <c r="I29" i="8" s="1"/>
  <c r="J29" i="8" s="1"/>
  <c r="K29" i="8" s="1"/>
  <c r="L29" i="8" s="1"/>
  <c r="M29" i="8" s="1"/>
  <c r="N29" i="8" s="1"/>
  <c r="E30" i="8"/>
  <c r="F30" i="8" s="1"/>
  <c r="G30" i="8" s="1"/>
  <c r="H30" i="8" s="1"/>
  <c r="I30" i="8" s="1"/>
  <c r="J30" i="8" s="1"/>
  <c r="K30" i="8" s="1"/>
  <c r="L30" i="8" s="1"/>
  <c r="M30" i="8" s="1"/>
  <c r="N30" i="8" s="1"/>
  <c r="E31" i="8"/>
  <c r="F31" i="8" s="1"/>
  <c r="G31" i="8" s="1"/>
  <c r="H31" i="8" s="1"/>
  <c r="I31" i="8" s="1"/>
  <c r="J31" i="8" s="1"/>
  <c r="K31" i="8" s="1"/>
  <c r="L31" i="8" s="1"/>
  <c r="M31" i="8" s="1"/>
  <c r="N31" i="8" s="1"/>
  <c r="E32" i="8"/>
  <c r="F32" i="8" s="1"/>
  <c r="G32" i="8" s="1"/>
  <c r="H32" i="8" s="1"/>
  <c r="I32" i="8" s="1"/>
  <c r="J32" i="8" s="1"/>
  <c r="K32" i="8" s="1"/>
  <c r="L32" i="8" s="1"/>
  <c r="M32" i="8" s="1"/>
  <c r="N32" i="8" s="1"/>
  <c r="E27" i="8"/>
  <c r="F27" i="8" s="1"/>
  <c r="G27" i="8" s="1"/>
  <c r="H27" i="8" s="1"/>
  <c r="I27" i="8" s="1"/>
  <c r="J27" i="8" s="1"/>
  <c r="K27" i="8" s="1"/>
  <c r="L27" i="8" s="1"/>
  <c r="M27" i="8" s="1"/>
  <c r="N27" i="8" s="1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4" i="8"/>
  <c r="D5" i="8"/>
  <c r="D6" i="8"/>
  <c r="D7" i="8"/>
  <c r="D8" i="8"/>
  <c r="D3" i="8"/>
  <c r="D23" i="6"/>
  <c r="I61" i="6"/>
  <c r="J61" i="6" s="1"/>
  <c r="K61" i="6" s="1"/>
  <c r="L61" i="6" s="1"/>
  <c r="M61" i="6" s="1"/>
  <c r="I59" i="6"/>
  <c r="J59" i="6" s="1"/>
  <c r="K59" i="6" s="1"/>
  <c r="L59" i="6" s="1"/>
  <c r="M59" i="6" s="1"/>
  <c r="I45" i="6"/>
  <c r="J45" i="6" s="1"/>
  <c r="K45" i="6" s="1"/>
  <c r="L45" i="6" s="1"/>
  <c r="M45" i="6" s="1"/>
  <c r="I44" i="6"/>
  <c r="J44" i="6" s="1"/>
  <c r="K44" i="6" s="1"/>
  <c r="L44" i="6" s="1"/>
  <c r="M44" i="6" s="1"/>
  <c r="I43" i="6"/>
  <c r="J43" i="6" s="1"/>
  <c r="K43" i="6" s="1"/>
  <c r="L43" i="6" s="1"/>
  <c r="M43" i="6" s="1"/>
  <c r="I42" i="6"/>
  <c r="J42" i="6" s="1"/>
  <c r="K42" i="6" s="1"/>
  <c r="L42" i="6" s="1"/>
  <c r="M42" i="6" s="1"/>
  <c r="I41" i="6"/>
  <c r="J41" i="6" s="1"/>
  <c r="K41" i="6" s="1"/>
  <c r="L41" i="6" s="1"/>
  <c r="M41" i="6" s="1"/>
  <c r="I8" i="6"/>
  <c r="J8" i="6" s="1"/>
  <c r="K8" i="6" s="1"/>
  <c r="L8" i="6" s="1"/>
  <c r="M8" i="6" s="1"/>
  <c r="D13" i="6"/>
  <c r="I4" i="6"/>
  <c r="G14" i="6"/>
  <c r="G24" i="6" s="1"/>
  <c r="F14" i="6"/>
  <c r="F24" i="6" s="1"/>
  <c r="E14" i="6"/>
  <c r="E24" i="6" s="1"/>
  <c r="D14" i="6"/>
  <c r="D24" i="6" s="1"/>
  <c r="H32" i="6"/>
  <c r="G32" i="6"/>
  <c r="F32" i="6"/>
  <c r="E32" i="6"/>
  <c r="D36" i="5"/>
  <c r="E17" i="5"/>
  <c r="G17" i="5"/>
  <c r="D17" i="5"/>
  <c r="E5" i="5"/>
  <c r="F17" i="5"/>
  <c r="H17" i="5"/>
  <c r="E36" i="5"/>
  <c r="F36" i="5"/>
  <c r="G36" i="5"/>
  <c r="H36" i="5"/>
  <c r="E49" i="5"/>
  <c r="F49" i="5" s="1"/>
  <c r="G49" i="5" s="1"/>
  <c r="H49" i="5" s="1"/>
  <c r="I49" i="5" s="1"/>
  <c r="J49" i="5" s="1"/>
  <c r="K49" i="5" s="1"/>
  <c r="L49" i="5" s="1"/>
  <c r="M49" i="5" s="1"/>
  <c r="E48" i="5"/>
  <c r="F48" i="5" s="1"/>
  <c r="G48" i="5" s="1"/>
  <c r="H48" i="5" s="1"/>
  <c r="I48" i="5" s="1"/>
  <c r="J48" i="5" s="1"/>
  <c r="K48" i="5" s="1"/>
  <c r="L48" i="5" s="1"/>
  <c r="M48" i="5" s="1"/>
  <c r="E47" i="5"/>
  <c r="F47" i="5" s="1"/>
  <c r="G47" i="5" s="1"/>
  <c r="H47" i="5" s="1"/>
  <c r="I47" i="5" s="1"/>
  <c r="J47" i="5" s="1"/>
  <c r="K47" i="5" s="1"/>
  <c r="L47" i="5" s="1"/>
  <c r="M47" i="5" s="1"/>
  <c r="E46" i="5"/>
  <c r="F46" i="5" s="1"/>
  <c r="G46" i="5" s="1"/>
  <c r="H46" i="5" s="1"/>
  <c r="I46" i="5" s="1"/>
  <c r="J46" i="5" s="1"/>
  <c r="K46" i="5" s="1"/>
  <c r="L46" i="5" s="1"/>
  <c r="M46" i="5" s="1"/>
  <c r="E45" i="5"/>
  <c r="F45" i="5" s="1"/>
  <c r="G45" i="5" s="1"/>
  <c r="H45" i="5" s="1"/>
  <c r="I45" i="5" s="1"/>
  <c r="J45" i="5" s="1"/>
  <c r="K45" i="5" s="1"/>
  <c r="L45" i="5" s="1"/>
  <c r="M45" i="5" s="1"/>
  <c r="D26" i="5"/>
  <c r="I11" i="5"/>
  <c r="J11" i="5" s="1"/>
  <c r="K11" i="5" s="1"/>
  <c r="L11" i="5" s="1"/>
  <c r="M11" i="5" s="1"/>
  <c r="D16" i="5"/>
  <c r="H35" i="5"/>
  <c r="G35" i="5"/>
  <c r="F35" i="5"/>
  <c r="E35" i="5"/>
  <c r="D35" i="5"/>
  <c r="I8" i="4"/>
  <c r="J8" i="4" s="1"/>
  <c r="K8" i="4" s="1"/>
  <c r="L8" i="4" s="1"/>
  <c r="M8" i="4" s="1"/>
  <c r="D23" i="4"/>
  <c r="D13" i="4"/>
  <c r="E45" i="4"/>
  <c r="E44" i="4"/>
  <c r="F44" i="4" s="1"/>
  <c r="G44" i="4" s="1"/>
  <c r="H44" i="4" s="1"/>
  <c r="I44" i="4" s="1"/>
  <c r="J44" i="4" s="1"/>
  <c r="K44" i="4" s="1"/>
  <c r="L44" i="4" s="1"/>
  <c r="M44" i="4" s="1"/>
  <c r="E43" i="4"/>
  <c r="F43" i="4" s="1"/>
  <c r="G43" i="4" s="1"/>
  <c r="H43" i="4" s="1"/>
  <c r="I43" i="4" s="1"/>
  <c r="J43" i="4" s="1"/>
  <c r="K43" i="4" s="1"/>
  <c r="L43" i="4" s="1"/>
  <c r="M43" i="4" s="1"/>
  <c r="E42" i="4"/>
  <c r="F42" i="4" s="1"/>
  <c r="G42" i="4" s="1"/>
  <c r="H42" i="4" s="1"/>
  <c r="I42" i="4" s="1"/>
  <c r="J42" i="4" s="1"/>
  <c r="K42" i="4" s="1"/>
  <c r="L42" i="4" s="1"/>
  <c r="M42" i="4" s="1"/>
  <c r="E41" i="4"/>
  <c r="F41" i="4" s="1"/>
  <c r="G41" i="4" s="1"/>
  <c r="H41" i="4" s="1"/>
  <c r="I41" i="4" s="1"/>
  <c r="J41" i="4" s="1"/>
  <c r="K41" i="4" s="1"/>
  <c r="L41" i="4" s="1"/>
  <c r="M41" i="4" s="1"/>
  <c r="H14" i="4"/>
  <c r="H24" i="4" s="1"/>
  <c r="G14" i="4"/>
  <c r="G24" i="4" s="1"/>
  <c r="F14" i="4"/>
  <c r="F24" i="4" s="1"/>
  <c r="E14" i="4"/>
  <c r="E24" i="4" s="1"/>
  <c r="D14" i="4"/>
  <c r="D24" i="4" s="1"/>
  <c r="H32" i="4"/>
  <c r="G32" i="4"/>
  <c r="F32" i="4"/>
  <c r="E32" i="4"/>
  <c r="D32" i="4"/>
  <c r="I24" i="2"/>
  <c r="J24" i="2" s="1"/>
  <c r="K24" i="2" s="1"/>
  <c r="L24" i="2" s="1"/>
  <c r="M24" i="2" s="1"/>
  <c r="I26" i="2"/>
  <c r="J26" i="2" s="1"/>
  <c r="K26" i="2" s="1"/>
  <c r="L26" i="2" s="1"/>
  <c r="M26" i="2" s="1"/>
  <c r="I25" i="2"/>
  <c r="J25" i="2" s="1"/>
  <c r="K25" i="2" s="1"/>
  <c r="L25" i="2" s="1"/>
  <c r="M25" i="2" s="1"/>
  <c r="I27" i="2"/>
  <c r="J27" i="2" s="1"/>
  <c r="K27" i="2" s="1"/>
  <c r="L27" i="2" s="1"/>
  <c r="M27" i="2" s="1"/>
  <c r="I28" i="2"/>
  <c r="J28" i="2" s="1"/>
  <c r="K28" i="2" s="1"/>
  <c r="L28" i="2" s="1"/>
  <c r="M28" i="2" s="1"/>
  <c r="E10" i="2"/>
  <c r="F10" i="2" s="1"/>
  <c r="G10" i="2" s="1"/>
  <c r="H10" i="2" s="1"/>
  <c r="I10" i="2" s="1"/>
  <c r="J10" i="2" s="1"/>
  <c r="K10" i="2" s="1"/>
  <c r="L10" i="2" s="1"/>
  <c r="M10" i="2" s="1"/>
  <c r="I23" i="2"/>
  <c r="J23" i="2" s="1"/>
  <c r="K23" i="2" s="1"/>
  <c r="L23" i="2" s="1"/>
  <c r="M23" i="2" s="1"/>
  <c r="E12" i="2"/>
  <c r="F12" i="2" s="1"/>
  <c r="G12" i="2" s="1"/>
  <c r="H12" i="2" s="1"/>
  <c r="I12" i="2" s="1"/>
  <c r="J12" i="2" s="1"/>
  <c r="K12" i="2" s="1"/>
  <c r="L12" i="2" s="1"/>
  <c r="M12" i="2" s="1"/>
  <c r="E11" i="2"/>
  <c r="F11" i="2" s="1"/>
  <c r="G11" i="2" s="1"/>
  <c r="H11" i="2" s="1"/>
  <c r="I11" i="2" s="1"/>
  <c r="J11" i="2" s="1"/>
  <c r="K11" i="2" s="1"/>
  <c r="L11" i="2" s="1"/>
  <c r="M11" i="2" s="1"/>
  <c r="E9" i="2"/>
  <c r="F9" i="2" s="1"/>
  <c r="G9" i="2" s="1"/>
  <c r="H9" i="2" s="1"/>
  <c r="I9" i="2" s="1"/>
  <c r="J9" i="2" s="1"/>
  <c r="K9" i="2" s="1"/>
  <c r="L9" i="2" s="1"/>
  <c r="M9" i="2" s="1"/>
  <c r="E8" i="2"/>
  <c r="F8" i="2" s="1"/>
  <c r="G8" i="2" s="1"/>
  <c r="H8" i="2" s="1"/>
  <c r="I8" i="2" s="1"/>
  <c r="J8" i="2" s="1"/>
  <c r="K8" i="2" s="1"/>
  <c r="L8" i="2" s="1"/>
  <c r="M8" i="2" s="1"/>
  <c r="E7" i="2"/>
  <c r="H5" i="2"/>
  <c r="I4" i="2"/>
  <c r="J4" i="2" s="1"/>
  <c r="K4" i="2" s="1"/>
  <c r="L4" i="2" s="1"/>
  <c r="M4" i="2" s="1"/>
  <c r="N3" i="2"/>
  <c r="I3" i="2" s="1"/>
  <c r="J3" i="2" s="1"/>
  <c r="K3" i="2" s="1"/>
  <c r="L3" i="2" s="1"/>
  <c r="M3" i="2" s="1"/>
  <c r="G5" i="2"/>
  <c r="F5" i="2"/>
  <c r="E5" i="2"/>
  <c r="D5" i="2"/>
  <c r="D18" i="2" s="1"/>
  <c r="D33" i="2" s="1"/>
  <c r="D47" i="2" s="1"/>
  <c r="E12" i="8" s="1"/>
  <c r="F16" i="2" l="1"/>
  <c r="F31" i="2" s="1"/>
  <c r="F45" i="2" s="1"/>
  <c r="G10" i="8" s="1"/>
  <c r="F7" i="2"/>
  <c r="G7" i="2" s="1"/>
  <c r="H7" i="2" s="1"/>
  <c r="H15" i="2" s="1"/>
  <c r="E13" i="2"/>
  <c r="I4" i="4"/>
  <c r="J4" i="4" s="1"/>
  <c r="K4" i="4" s="1"/>
  <c r="L4" i="4" s="1"/>
  <c r="M4" i="4" s="1"/>
  <c r="D27" i="5"/>
  <c r="D13" i="2"/>
  <c r="F27" i="5"/>
  <c r="E27" i="5"/>
  <c r="H14" i="6"/>
  <c r="H24" i="6" s="1"/>
  <c r="D46" i="6"/>
  <c r="I60" i="6"/>
  <c r="J60" i="6" s="1"/>
  <c r="K60" i="6" s="1"/>
  <c r="L60" i="6" s="1"/>
  <c r="M60" i="6" s="1"/>
  <c r="I14" i="6"/>
  <c r="I24" i="6" s="1"/>
  <c r="J4" i="6"/>
  <c r="D25" i="6"/>
  <c r="D34" i="6" s="1"/>
  <c r="D15" i="6"/>
  <c r="D32" i="6"/>
  <c r="N3" i="6"/>
  <c r="I3" i="6" s="1"/>
  <c r="I56" i="6"/>
  <c r="J56" i="6" s="1"/>
  <c r="K56" i="6" s="1"/>
  <c r="L56" i="6" s="1"/>
  <c r="M56" i="6" s="1"/>
  <c r="I57" i="6"/>
  <c r="J57" i="6" s="1"/>
  <c r="K57" i="6" s="1"/>
  <c r="L57" i="6" s="1"/>
  <c r="M57" i="6" s="1"/>
  <c r="I58" i="6"/>
  <c r="J58" i="6" s="1"/>
  <c r="K58" i="6" s="1"/>
  <c r="L58" i="6" s="1"/>
  <c r="M58" i="6" s="1"/>
  <c r="G27" i="5"/>
  <c r="H5" i="5"/>
  <c r="D5" i="5"/>
  <c r="F5" i="5"/>
  <c r="H27" i="5"/>
  <c r="G5" i="5"/>
  <c r="I61" i="5"/>
  <c r="J61" i="5" s="1"/>
  <c r="K61" i="5" s="1"/>
  <c r="L61" i="5" s="1"/>
  <c r="M61" i="5" s="1"/>
  <c r="I63" i="5"/>
  <c r="J63" i="5" s="1"/>
  <c r="K63" i="5" s="1"/>
  <c r="L63" i="5" s="1"/>
  <c r="M63" i="5" s="1"/>
  <c r="I5" i="2"/>
  <c r="L5" i="2"/>
  <c r="L17" i="2" s="1"/>
  <c r="L32" i="2" s="1"/>
  <c r="L46" i="2" s="1"/>
  <c r="M11" i="8" s="1"/>
  <c r="M5" i="2"/>
  <c r="M18" i="2" s="1"/>
  <c r="M33" i="2" s="1"/>
  <c r="M47" i="2" s="1"/>
  <c r="N12" i="8" s="1"/>
  <c r="D18" i="5"/>
  <c r="E15" i="5" s="1"/>
  <c r="E16" i="5" s="1"/>
  <c r="E28" i="5" s="1"/>
  <c r="E38" i="5" s="1"/>
  <c r="D28" i="5"/>
  <c r="D38" i="5" s="1"/>
  <c r="I60" i="5"/>
  <c r="J60" i="5" s="1"/>
  <c r="K60" i="5" s="1"/>
  <c r="L60" i="5" s="1"/>
  <c r="M60" i="5" s="1"/>
  <c r="I65" i="5"/>
  <c r="J65" i="5" s="1"/>
  <c r="K65" i="5" s="1"/>
  <c r="L65" i="5" s="1"/>
  <c r="M65" i="5" s="1"/>
  <c r="I6" i="5"/>
  <c r="I64" i="5"/>
  <c r="J64" i="5" s="1"/>
  <c r="K64" i="5" s="1"/>
  <c r="L64" i="5" s="1"/>
  <c r="M64" i="5" s="1"/>
  <c r="D50" i="5"/>
  <c r="E44" i="5"/>
  <c r="N3" i="5"/>
  <c r="I3" i="5" s="1"/>
  <c r="J3" i="5" s="1"/>
  <c r="K3" i="5" s="1"/>
  <c r="L3" i="5" s="1"/>
  <c r="M3" i="5" s="1"/>
  <c r="I62" i="5"/>
  <c r="J62" i="5" s="1"/>
  <c r="K62" i="5" s="1"/>
  <c r="L62" i="5" s="1"/>
  <c r="M62" i="5" s="1"/>
  <c r="D15" i="4"/>
  <c r="D25" i="4"/>
  <c r="D34" i="4" s="1"/>
  <c r="I61" i="4"/>
  <c r="J61" i="4" s="1"/>
  <c r="K61" i="4" s="1"/>
  <c r="L61" i="4" s="1"/>
  <c r="M61" i="4" s="1"/>
  <c r="I58" i="4"/>
  <c r="J58" i="4" s="1"/>
  <c r="K58" i="4" s="1"/>
  <c r="L58" i="4" s="1"/>
  <c r="M58" i="4" s="1"/>
  <c r="N3" i="4"/>
  <c r="I3" i="4" s="1"/>
  <c r="I32" i="4" s="1"/>
  <c r="I56" i="4"/>
  <c r="J56" i="4" s="1"/>
  <c r="K56" i="4" s="1"/>
  <c r="L56" i="4" s="1"/>
  <c r="M56" i="4" s="1"/>
  <c r="D46" i="4"/>
  <c r="I57" i="4"/>
  <c r="J57" i="4" s="1"/>
  <c r="K57" i="4" s="1"/>
  <c r="L57" i="4" s="1"/>
  <c r="M57" i="4" s="1"/>
  <c r="F45" i="4"/>
  <c r="G45" i="4" s="1"/>
  <c r="H45" i="4" s="1"/>
  <c r="I45" i="4" s="1"/>
  <c r="J45" i="4" s="1"/>
  <c r="K45" i="4" s="1"/>
  <c r="L45" i="4" s="1"/>
  <c r="M45" i="4" s="1"/>
  <c r="E40" i="4"/>
  <c r="I59" i="4"/>
  <c r="J59" i="4" s="1"/>
  <c r="K59" i="4" s="1"/>
  <c r="L59" i="4" s="1"/>
  <c r="M59" i="4" s="1"/>
  <c r="I60" i="4"/>
  <c r="J60" i="4" s="1"/>
  <c r="K60" i="4" s="1"/>
  <c r="L60" i="4" s="1"/>
  <c r="M60" i="4" s="1"/>
  <c r="H19" i="2"/>
  <c r="H34" i="2" s="1"/>
  <c r="H48" i="2" s="1"/>
  <c r="I13" i="8" s="1"/>
  <c r="G19" i="2"/>
  <c r="G34" i="2" s="1"/>
  <c r="G48" i="2" s="1"/>
  <c r="H13" i="8" s="1"/>
  <c r="D15" i="2"/>
  <c r="G16" i="2"/>
  <c r="G31" i="2" s="1"/>
  <c r="G45" i="2" s="1"/>
  <c r="H10" i="8" s="1"/>
  <c r="E18" i="2"/>
  <c r="E33" i="2" s="1"/>
  <c r="E47" i="2" s="1"/>
  <c r="F12" i="8" s="1"/>
  <c r="D17" i="2"/>
  <c r="D32" i="2" s="1"/>
  <c r="D46" i="2" s="1"/>
  <c r="E11" i="8" s="1"/>
  <c r="G18" i="2"/>
  <c r="G33" i="2" s="1"/>
  <c r="G47" i="2" s="1"/>
  <c r="H12" i="8" s="1"/>
  <c r="E20" i="2"/>
  <c r="E35" i="2" s="1"/>
  <c r="E49" i="2" s="1"/>
  <c r="F14" i="8" s="1"/>
  <c r="E15" i="2"/>
  <c r="H16" i="2"/>
  <c r="H31" i="2" s="1"/>
  <c r="H45" i="2" s="1"/>
  <c r="I10" i="8" s="1"/>
  <c r="F18" i="2"/>
  <c r="F33" i="2" s="1"/>
  <c r="F47" i="2" s="1"/>
  <c r="G12" i="8" s="1"/>
  <c r="D20" i="2"/>
  <c r="D35" i="2" s="1"/>
  <c r="D49" i="2" s="1"/>
  <c r="E14" i="8" s="1"/>
  <c r="E17" i="2"/>
  <c r="E32" i="2" s="1"/>
  <c r="E46" i="2" s="1"/>
  <c r="F11" i="8" s="1"/>
  <c r="H18" i="2"/>
  <c r="H33" i="2" s="1"/>
  <c r="H47" i="2" s="1"/>
  <c r="I12" i="8" s="1"/>
  <c r="F20" i="2"/>
  <c r="F35" i="2" s="1"/>
  <c r="F49" i="2" s="1"/>
  <c r="G14" i="8" s="1"/>
  <c r="F17" i="2"/>
  <c r="F32" i="2" s="1"/>
  <c r="F46" i="2" s="1"/>
  <c r="G11" i="8" s="1"/>
  <c r="D19" i="2"/>
  <c r="D34" i="2" s="1"/>
  <c r="D48" i="2" s="1"/>
  <c r="E13" i="8" s="1"/>
  <c r="G20" i="2"/>
  <c r="G35" i="2" s="1"/>
  <c r="G49" i="2" s="1"/>
  <c r="H14" i="8" s="1"/>
  <c r="D16" i="2"/>
  <c r="D31" i="2" s="1"/>
  <c r="D45" i="2" s="1"/>
  <c r="E10" i="8" s="1"/>
  <c r="G17" i="2"/>
  <c r="G32" i="2" s="1"/>
  <c r="G46" i="2" s="1"/>
  <c r="H11" i="8" s="1"/>
  <c r="E19" i="2"/>
  <c r="E34" i="2" s="1"/>
  <c r="E48" i="2" s="1"/>
  <c r="F13" i="8" s="1"/>
  <c r="H20" i="2"/>
  <c r="H35" i="2" s="1"/>
  <c r="H49" i="2" s="1"/>
  <c r="I14" i="8" s="1"/>
  <c r="E16" i="2"/>
  <c r="E31" i="2" s="1"/>
  <c r="E45" i="2" s="1"/>
  <c r="F10" i="8" s="1"/>
  <c r="H17" i="2"/>
  <c r="H32" i="2" s="1"/>
  <c r="H46" i="2" s="1"/>
  <c r="I11" i="8" s="1"/>
  <c r="F19" i="2"/>
  <c r="F34" i="2" s="1"/>
  <c r="F48" i="2" s="1"/>
  <c r="G13" i="8" s="1"/>
  <c r="F15" i="2" l="1"/>
  <c r="F21" i="2" s="1"/>
  <c r="F13" i="2"/>
  <c r="G15" i="2"/>
  <c r="G21" i="2" s="1"/>
  <c r="G13" i="2"/>
  <c r="H30" i="2"/>
  <c r="H44" i="2" s="1"/>
  <c r="I9" i="8" s="1"/>
  <c r="H21" i="2"/>
  <c r="E30" i="2"/>
  <c r="E44" i="2" s="1"/>
  <c r="F9" i="8" s="1"/>
  <c r="E21" i="2"/>
  <c r="D30" i="2"/>
  <c r="D44" i="2" s="1"/>
  <c r="E9" i="8" s="1"/>
  <c r="D21" i="2"/>
  <c r="J6" i="5"/>
  <c r="I36" i="5"/>
  <c r="J3" i="6"/>
  <c r="I32" i="6"/>
  <c r="D19" i="6"/>
  <c r="E12" i="6"/>
  <c r="E46" i="6"/>
  <c r="J14" i="6"/>
  <c r="J24" i="6" s="1"/>
  <c r="K4" i="6"/>
  <c r="I5" i="5"/>
  <c r="J5" i="5" s="1"/>
  <c r="K5" i="5" s="1"/>
  <c r="M20" i="2"/>
  <c r="M35" i="2" s="1"/>
  <c r="M49" i="2" s="1"/>
  <c r="N14" i="8" s="1"/>
  <c r="J5" i="2"/>
  <c r="J17" i="2" s="1"/>
  <c r="J32" i="2" s="1"/>
  <c r="J46" i="2" s="1"/>
  <c r="K11" i="8" s="1"/>
  <c r="K5" i="2"/>
  <c r="M17" i="2"/>
  <c r="M32" i="2" s="1"/>
  <c r="M46" i="2" s="1"/>
  <c r="N11" i="8" s="1"/>
  <c r="I18" i="2"/>
  <c r="I33" i="2" s="1"/>
  <c r="I47" i="2" s="1"/>
  <c r="J12" i="8" s="1"/>
  <c r="I17" i="2"/>
  <c r="I32" i="2" s="1"/>
  <c r="I46" i="2" s="1"/>
  <c r="J11" i="8" s="1"/>
  <c r="M16" i="2"/>
  <c r="M31" i="2" s="1"/>
  <c r="M45" i="2" s="1"/>
  <c r="N10" i="8" s="1"/>
  <c r="I16" i="2"/>
  <c r="I31" i="2" s="1"/>
  <c r="I45" i="2" s="1"/>
  <c r="J10" i="8" s="1"/>
  <c r="I19" i="2"/>
  <c r="I34" i="2" s="1"/>
  <c r="I48" i="2" s="1"/>
  <c r="J13" i="8" s="1"/>
  <c r="M19" i="2"/>
  <c r="M34" i="2" s="1"/>
  <c r="M48" i="2" s="1"/>
  <c r="N13" i="8" s="1"/>
  <c r="I20" i="2"/>
  <c r="I35" i="2" s="1"/>
  <c r="I49" i="2" s="1"/>
  <c r="J14" i="8" s="1"/>
  <c r="L19" i="2"/>
  <c r="L34" i="2" s="1"/>
  <c r="L48" i="2" s="1"/>
  <c r="M13" i="8" s="1"/>
  <c r="L16" i="2"/>
  <c r="L31" i="2" s="1"/>
  <c r="L45" i="2" s="1"/>
  <c r="M10" i="8" s="1"/>
  <c r="L18" i="2"/>
  <c r="L33" i="2" s="1"/>
  <c r="L47" i="2" s="1"/>
  <c r="M12" i="8" s="1"/>
  <c r="L20" i="2"/>
  <c r="L35" i="2" s="1"/>
  <c r="L49" i="2" s="1"/>
  <c r="M14" i="8" s="1"/>
  <c r="D22" i="5"/>
  <c r="D37" i="5" s="1"/>
  <c r="E18" i="5"/>
  <c r="E22" i="5" s="1"/>
  <c r="E50" i="5"/>
  <c r="F44" i="5"/>
  <c r="D19" i="4"/>
  <c r="D33" i="4" s="1"/>
  <c r="E12" i="4"/>
  <c r="J3" i="4"/>
  <c r="J32" i="4" s="1"/>
  <c r="E46" i="4"/>
  <c r="F40" i="4"/>
  <c r="I7" i="2"/>
  <c r="H13" i="2"/>
  <c r="G30" i="2" l="1"/>
  <c r="G44" i="2" s="1"/>
  <c r="H9" i="8" s="1"/>
  <c r="F30" i="2"/>
  <c r="F44" i="2" s="1"/>
  <c r="G9" i="8" s="1"/>
  <c r="J7" i="5"/>
  <c r="J17" i="5" s="1"/>
  <c r="J7" i="2"/>
  <c r="I13" i="2"/>
  <c r="I7" i="5"/>
  <c r="I17" i="5" s="1"/>
  <c r="I15" i="2"/>
  <c r="I30" i="2" s="1"/>
  <c r="I44" i="2" s="1"/>
  <c r="J9" i="8" s="1"/>
  <c r="K6" i="5"/>
  <c r="K7" i="5" s="1"/>
  <c r="K17" i="5" s="1"/>
  <c r="J36" i="5"/>
  <c r="D26" i="6"/>
  <c r="D27" i="6" s="1"/>
  <c r="D29" i="6" s="1"/>
  <c r="D35" i="6" s="1"/>
  <c r="D33" i="6"/>
  <c r="D20" i="6"/>
  <c r="E18" i="6" s="1"/>
  <c r="E23" i="6" s="1"/>
  <c r="F46" i="6"/>
  <c r="E13" i="6"/>
  <c r="E25" i="6" s="1"/>
  <c r="E34" i="6" s="1"/>
  <c r="L4" i="6"/>
  <c r="K14" i="6"/>
  <c r="K24" i="6" s="1"/>
  <c r="K3" i="6"/>
  <c r="J32" i="6"/>
  <c r="F15" i="5"/>
  <c r="F16" i="5" s="1"/>
  <c r="F28" i="5" s="1"/>
  <c r="F38" i="5" s="1"/>
  <c r="L5" i="5"/>
  <c r="D23" i="5"/>
  <c r="E21" i="5" s="1"/>
  <c r="E26" i="5" s="1"/>
  <c r="J15" i="2"/>
  <c r="J30" i="2" s="1"/>
  <c r="J44" i="2" s="1"/>
  <c r="K9" i="8" s="1"/>
  <c r="J19" i="2"/>
  <c r="J34" i="2" s="1"/>
  <c r="J48" i="2" s="1"/>
  <c r="K13" i="8" s="1"/>
  <c r="K19" i="2"/>
  <c r="K34" i="2" s="1"/>
  <c r="K48" i="2" s="1"/>
  <c r="L13" i="8" s="1"/>
  <c r="K20" i="2"/>
  <c r="K35" i="2" s="1"/>
  <c r="K49" i="2" s="1"/>
  <c r="L14" i="8" s="1"/>
  <c r="K17" i="2"/>
  <c r="K32" i="2" s="1"/>
  <c r="K46" i="2" s="1"/>
  <c r="L11" i="8" s="1"/>
  <c r="K18" i="2"/>
  <c r="K33" i="2" s="1"/>
  <c r="K47" i="2" s="1"/>
  <c r="L12" i="8" s="1"/>
  <c r="K16" i="2"/>
  <c r="K31" i="2" s="1"/>
  <c r="K45" i="2" s="1"/>
  <c r="L10" i="8" s="1"/>
  <c r="J20" i="2"/>
  <c r="J35" i="2" s="1"/>
  <c r="J49" i="2" s="1"/>
  <c r="K14" i="8" s="1"/>
  <c r="J18" i="2"/>
  <c r="J33" i="2" s="1"/>
  <c r="J47" i="2" s="1"/>
  <c r="K12" i="8" s="1"/>
  <c r="J16" i="2"/>
  <c r="J31" i="2" s="1"/>
  <c r="J45" i="2" s="1"/>
  <c r="K10" i="8" s="1"/>
  <c r="D29" i="5"/>
  <c r="D30" i="5" s="1"/>
  <c r="D32" i="5" s="1"/>
  <c r="D39" i="5" s="1"/>
  <c r="D40" i="5" s="1"/>
  <c r="D53" i="5" s="1"/>
  <c r="D68" i="5" s="1"/>
  <c r="D82" i="5" s="1"/>
  <c r="E16" i="8" s="1"/>
  <c r="I35" i="5"/>
  <c r="G44" i="5"/>
  <c r="F50" i="5"/>
  <c r="I27" i="5"/>
  <c r="E37" i="5"/>
  <c r="E29" i="5"/>
  <c r="E13" i="4"/>
  <c r="E25" i="4" s="1"/>
  <c r="E34" i="4" s="1"/>
  <c r="D26" i="4"/>
  <c r="D27" i="4" s="1"/>
  <c r="D29" i="4" s="1"/>
  <c r="D35" i="4" s="1"/>
  <c r="D36" i="4" s="1"/>
  <c r="D20" i="4"/>
  <c r="E18" i="4" s="1"/>
  <c r="E23" i="4" s="1"/>
  <c r="I14" i="4"/>
  <c r="I24" i="4" s="1"/>
  <c r="F46" i="4"/>
  <c r="G40" i="4"/>
  <c r="K3" i="4"/>
  <c r="K32" i="4" s="1"/>
  <c r="I21" i="2" l="1"/>
  <c r="E15" i="4"/>
  <c r="E19" i="4" s="1"/>
  <c r="E26" i="4" s="1"/>
  <c r="E27" i="4" s="1"/>
  <c r="E29" i="4" s="1"/>
  <c r="E35" i="4" s="1"/>
  <c r="K7" i="2"/>
  <c r="J13" i="2"/>
  <c r="L6" i="5"/>
  <c r="L7" i="5" s="1"/>
  <c r="L17" i="5" s="1"/>
  <c r="K36" i="5"/>
  <c r="E15" i="6"/>
  <c r="E19" i="6" s="1"/>
  <c r="E20" i="6" s="1"/>
  <c r="F18" i="6" s="1"/>
  <c r="G46" i="6"/>
  <c r="M4" i="6"/>
  <c r="M14" i="6" s="1"/>
  <c r="M24" i="6" s="1"/>
  <c r="L14" i="6"/>
  <c r="L24" i="6" s="1"/>
  <c r="D36" i="6"/>
  <c r="K32" i="6"/>
  <c r="L3" i="6"/>
  <c r="E23" i="5"/>
  <c r="F21" i="5" s="1"/>
  <c r="F26" i="5" s="1"/>
  <c r="E30" i="5"/>
  <c r="E32" i="5" s="1"/>
  <c r="E39" i="5" s="1"/>
  <c r="E40" i="5" s="1"/>
  <c r="M5" i="5"/>
  <c r="J21" i="2"/>
  <c r="D57" i="5"/>
  <c r="D72" i="5" s="1"/>
  <c r="D86" i="5" s="1"/>
  <c r="E20" i="8" s="1"/>
  <c r="D55" i="5"/>
  <c r="D70" i="5" s="1"/>
  <c r="D84" i="5" s="1"/>
  <c r="E18" i="8" s="1"/>
  <c r="D52" i="5"/>
  <c r="D67" i="5" s="1"/>
  <c r="D81" i="5" s="1"/>
  <c r="E15" i="8" s="1"/>
  <c r="D54" i="5"/>
  <c r="D69" i="5" s="1"/>
  <c r="D83" i="5" s="1"/>
  <c r="E17" i="8" s="1"/>
  <c r="D56" i="5"/>
  <c r="D71" i="5" s="1"/>
  <c r="D85" i="5" s="1"/>
  <c r="E19" i="8" s="1"/>
  <c r="J27" i="5"/>
  <c r="J35" i="5"/>
  <c r="G50" i="5"/>
  <c r="H44" i="5"/>
  <c r="F18" i="5"/>
  <c r="D49" i="4"/>
  <c r="D64" i="4" s="1"/>
  <c r="D78" i="4" s="1"/>
  <c r="E4" i="8" s="1"/>
  <c r="D50" i="4"/>
  <c r="D65" i="4" s="1"/>
  <c r="D79" i="4" s="1"/>
  <c r="E5" i="8" s="1"/>
  <c r="D51" i="4"/>
  <c r="D66" i="4" s="1"/>
  <c r="D80" i="4" s="1"/>
  <c r="E6" i="8" s="1"/>
  <c r="D52" i="4"/>
  <c r="D67" i="4" s="1"/>
  <c r="D81" i="4" s="1"/>
  <c r="E7" i="8" s="1"/>
  <c r="D53" i="4"/>
  <c r="D68" i="4" s="1"/>
  <c r="D82" i="4" s="1"/>
  <c r="E8" i="8" s="1"/>
  <c r="D48" i="4"/>
  <c r="F12" i="4"/>
  <c r="E20" i="4"/>
  <c r="F18" i="4" s="1"/>
  <c r="J14" i="4"/>
  <c r="J24" i="4" s="1"/>
  <c r="L3" i="4"/>
  <c r="L32" i="4" s="1"/>
  <c r="G46" i="4"/>
  <c r="H40" i="4"/>
  <c r="E33" i="4" l="1"/>
  <c r="F23" i="4"/>
  <c r="F12" i="6"/>
  <c r="L7" i="2"/>
  <c r="K13" i="2"/>
  <c r="K15" i="2"/>
  <c r="M6" i="5"/>
  <c r="M36" i="5" s="1"/>
  <c r="L36" i="5"/>
  <c r="L32" i="6"/>
  <c r="M3" i="6"/>
  <c r="M32" i="6" s="1"/>
  <c r="D52" i="6"/>
  <c r="D67" i="6" s="1"/>
  <c r="D81" i="6" s="1"/>
  <c r="E25" i="8" s="1"/>
  <c r="D48" i="6"/>
  <c r="D51" i="6"/>
  <c r="D66" i="6" s="1"/>
  <c r="D80" i="6" s="1"/>
  <c r="E24" i="8" s="1"/>
  <c r="D53" i="6"/>
  <c r="D68" i="6" s="1"/>
  <c r="D82" i="6" s="1"/>
  <c r="E26" i="8" s="1"/>
  <c r="D50" i="6"/>
  <c r="D65" i="6" s="1"/>
  <c r="D79" i="6" s="1"/>
  <c r="E23" i="8" s="1"/>
  <c r="D49" i="6"/>
  <c r="D64" i="6" s="1"/>
  <c r="D78" i="6" s="1"/>
  <c r="E22" i="8" s="1"/>
  <c r="F23" i="6"/>
  <c r="F13" i="6"/>
  <c r="F25" i="6" s="1"/>
  <c r="F34" i="6" s="1"/>
  <c r="H46" i="6"/>
  <c r="I40" i="6"/>
  <c r="E33" i="6"/>
  <c r="E26" i="6"/>
  <c r="E27" i="6" s="1"/>
  <c r="E29" i="6" s="1"/>
  <c r="E35" i="6" s="1"/>
  <c r="D58" i="5"/>
  <c r="K27" i="5"/>
  <c r="I44" i="5"/>
  <c r="H50" i="5"/>
  <c r="E56" i="5"/>
  <c r="E71" i="5" s="1"/>
  <c r="E85" i="5" s="1"/>
  <c r="F19" i="8" s="1"/>
  <c r="E52" i="5"/>
  <c r="E55" i="5"/>
  <c r="E70" i="5" s="1"/>
  <c r="E84" i="5" s="1"/>
  <c r="F18" i="8" s="1"/>
  <c r="E54" i="5"/>
  <c r="E69" i="5" s="1"/>
  <c r="E83" i="5" s="1"/>
  <c r="F17" i="8" s="1"/>
  <c r="E57" i="5"/>
  <c r="E72" i="5" s="1"/>
  <c r="E86" i="5" s="1"/>
  <c r="F20" i="8" s="1"/>
  <c r="E53" i="5"/>
  <c r="E68" i="5" s="1"/>
  <c r="E82" i="5" s="1"/>
  <c r="F16" i="8" s="1"/>
  <c r="K35" i="5"/>
  <c r="G15" i="5"/>
  <c r="F22" i="5"/>
  <c r="E36" i="4"/>
  <c r="D54" i="4"/>
  <c r="D63" i="4"/>
  <c r="D77" i="4" s="1"/>
  <c r="E3" i="8" s="1"/>
  <c r="F13" i="4"/>
  <c r="F25" i="4" s="1"/>
  <c r="F34" i="4" s="1"/>
  <c r="K14" i="4"/>
  <c r="K24" i="4" s="1"/>
  <c r="I40" i="4"/>
  <c r="H46" i="4"/>
  <c r="M3" i="4"/>
  <c r="M32" i="4" s="1"/>
  <c r="F15" i="6" l="1"/>
  <c r="F15" i="4"/>
  <c r="F19" i="4" s="1"/>
  <c r="F26" i="4" s="1"/>
  <c r="F27" i="4" s="1"/>
  <c r="F29" i="4" s="1"/>
  <c r="F35" i="4" s="1"/>
  <c r="K30" i="2"/>
  <c r="K44" i="2" s="1"/>
  <c r="L9" i="8" s="1"/>
  <c r="K21" i="2"/>
  <c r="M7" i="2"/>
  <c r="L13" i="2"/>
  <c r="L15" i="2"/>
  <c r="M7" i="5"/>
  <c r="M17" i="5" s="1"/>
  <c r="M27" i="5" s="1"/>
  <c r="E36" i="6"/>
  <c r="E50" i="6" s="1"/>
  <c r="E65" i="6" s="1"/>
  <c r="E79" i="6" s="1"/>
  <c r="F23" i="8" s="1"/>
  <c r="D63" i="6"/>
  <c r="D77" i="6" s="1"/>
  <c r="E21" i="8" s="1"/>
  <c r="D54" i="6"/>
  <c r="J40" i="6"/>
  <c r="I46" i="6"/>
  <c r="F19" i="6"/>
  <c r="G12" i="6"/>
  <c r="G16" i="5"/>
  <c r="G28" i="5" s="1"/>
  <c r="G38" i="5" s="1"/>
  <c r="F37" i="5"/>
  <c r="F29" i="5"/>
  <c r="F30" i="5" s="1"/>
  <c r="F32" i="5" s="1"/>
  <c r="F39" i="5" s="1"/>
  <c r="F23" i="5"/>
  <c r="G21" i="5" s="1"/>
  <c r="I50" i="5"/>
  <c r="J44" i="5"/>
  <c r="E67" i="5"/>
  <c r="E81" i="5" s="1"/>
  <c r="F15" i="8" s="1"/>
  <c r="E58" i="5"/>
  <c r="M35" i="5"/>
  <c r="L35" i="5"/>
  <c r="L27" i="5"/>
  <c r="E49" i="4"/>
  <c r="E64" i="4" s="1"/>
  <c r="E78" i="4" s="1"/>
  <c r="F4" i="8" s="1"/>
  <c r="E50" i="4"/>
  <c r="E65" i="4" s="1"/>
  <c r="E79" i="4" s="1"/>
  <c r="F5" i="8" s="1"/>
  <c r="E51" i="4"/>
  <c r="E66" i="4" s="1"/>
  <c r="E80" i="4" s="1"/>
  <c r="F6" i="8" s="1"/>
  <c r="E52" i="4"/>
  <c r="E67" i="4" s="1"/>
  <c r="E81" i="4" s="1"/>
  <c r="F7" i="8" s="1"/>
  <c r="E53" i="4"/>
  <c r="E68" i="4" s="1"/>
  <c r="E82" i="4" s="1"/>
  <c r="F8" i="8" s="1"/>
  <c r="E48" i="4"/>
  <c r="F20" i="4"/>
  <c r="G18" i="4" s="1"/>
  <c r="M14" i="4"/>
  <c r="M24" i="4" s="1"/>
  <c r="L14" i="4"/>
  <c r="L24" i="4" s="1"/>
  <c r="J40" i="4"/>
  <c r="I46" i="4"/>
  <c r="F33" i="4" l="1"/>
  <c r="G12" i="4"/>
  <c r="G13" i="4" s="1"/>
  <c r="L30" i="2"/>
  <c r="L44" i="2" s="1"/>
  <c r="M9" i="8" s="1"/>
  <c r="L21" i="2"/>
  <c r="E48" i="6"/>
  <c r="E63" i="6" s="1"/>
  <c r="E77" i="6" s="1"/>
  <c r="F21" i="8" s="1"/>
  <c r="M13" i="2"/>
  <c r="M15" i="2"/>
  <c r="F36" i="4"/>
  <c r="F52" i="4" s="1"/>
  <c r="F67" i="4" s="1"/>
  <c r="F81" i="4" s="1"/>
  <c r="G7" i="8" s="1"/>
  <c r="E52" i="6"/>
  <c r="E67" i="6" s="1"/>
  <c r="E81" i="6" s="1"/>
  <c r="F25" i="8" s="1"/>
  <c r="E51" i="6"/>
  <c r="E66" i="6" s="1"/>
  <c r="E80" i="6" s="1"/>
  <c r="F24" i="8" s="1"/>
  <c r="E49" i="6"/>
  <c r="E64" i="6" s="1"/>
  <c r="E78" i="6" s="1"/>
  <c r="F22" i="8" s="1"/>
  <c r="E53" i="6"/>
  <c r="E68" i="6" s="1"/>
  <c r="E82" i="6" s="1"/>
  <c r="F26" i="8" s="1"/>
  <c r="G13" i="6"/>
  <c r="G25" i="6" s="1"/>
  <c r="G34" i="6" s="1"/>
  <c r="F33" i="6"/>
  <c r="F26" i="6"/>
  <c r="F27" i="6" s="1"/>
  <c r="F29" i="6" s="1"/>
  <c r="F35" i="6" s="1"/>
  <c r="F20" i="6"/>
  <c r="G18" i="6" s="1"/>
  <c r="K40" i="6"/>
  <c r="J46" i="6"/>
  <c r="G18" i="5"/>
  <c r="H15" i="5" s="1"/>
  <c r="F40" i="5"/>
  <c r="K44" i="5"/>
  <c r="J50" i="5"/>
  <c r="G26" i="5"/>
  <c r="E54" i="4"/>
  <c r="E63" i="4"/>
  <c r="E77" i="4" s="1"/>
  <c r="F3" i="8" s="1"/>
  <c r="G15" i="4"/>
  <c r="G19" i="4" s="1"/>
  <c r="G20" i="4" s="1"/>
  <c r="H18" i="4" s="1"/>
  <c r="G25" i="4"/>
  <c r="G34" i="4" s="1"/>
  <c r="K40" i="4"/>
  <c r="J46" i="4"/>
  <c r="G23" i="4" l="1"/>
  <c r="F51" i="4"/>
  <c r="F66" i="4" s="1"/>
  <c r="F80" i="4" s="1"/>
  <c r="G6" i="8" s="1"/>
  <c r="M30" i="2"/>
  <c r="M44" i="2" s="1"/>
  <c r="N9" i="8" s="1"/>
  <c r="M21" i="2"/>
  <c r="F50" i="4"/>
  <c r="F65" i="4" s="1"/>
  <c r="F79" i="4" s="1"/>
  <c r="G5" i="8" s="1"/>
  <c r="F49" i="4"/>
  <c r="F64" i="4" s="1"/>
  <c r="F78" i="4" s="1"/>
  <c r="G4" i="8" s="1"/>
  <c r="F53" i="4"/>
  <c r="F68" i="4" s="1"/>
  <c r="F82" i="4" s="1"/>
  <c r="G8" i="8" s="1"/>
  <c r="F48" i="4"/>
  <c r="E54" i="6"/>
  <c r="G23" i="6"/>
  <c r="F36" i="6"/>
  <c r="G15" i="6"/>
  <c r="K46" i="6"/>
  <c r="L40" i="6"/>
  <c r="G22" i="5"/>
  <c r="G23" i="5" s="1"/>
  <c r="H21" i="5" s="1"/>
  <c r="H26" i="5" s="1"/>
  <c r="F55" i="5"/>
  <c r="F70" i="5" s="1"/>
  <c r="F84" i="5" s="1"/>
  <c r="G18" i="8" s="1"/>
  <c r="F54" i="5"/>
  <c r="F69" i="5" s="1"/>
  <c r="F83" i="5" s="1"/>
  <c r="G17" i="8" s="1"/>
  <c r="F52" i="5"/>
  <c r="F57" i="5"/>
  <c r="F72" i="5" s="1"/>
  <c r="F86" i="5" s="1"/>
  <c r="G20" i="8" s="1"/>
  <c r="F53" i="5"/>
  <c r="F68" i="5" s="1"/>
  <c r="F82" i="5" s="1"/>
  <c r="G16" i="8" s="1"/>
  <c r="F56" i="5"/>
  <c r="F71" i="5" s="1"/>
  <c r="F85" i="5" s="1"/>
  <c r="G19" i="8" s="1"/>
  <c r="H16" i="5"/>
  <c r="H28" i="5" s="1"/>
  <c r="H38" i="5" s="1"/>
  <c r="K50" i="5"/>
  <c r="L44" i="5"/>
  <c r="G26" i="4"/>
  <c r="G27" i="4" s="1"/>
  <c r="G29" i="4" s="1"/>
  <c r="G35" i="4" s="1"/>
  <c r="G33" i="4"/>
  <c r="H12" i="4"/>
  <c r="H23" i="4" s="1"/>
  <c r="L40" i="4"/>
  <c r="K46" i="4"/>
  <c r="G29" i="5" l="1"/>
  <c r="G30" i="5" s="1"/>
  <c r="G32" i="5" s="1"/>
  <c r="G39" i="5" s="1"/>
  <c r="H13" i="4"/>
  <c r="H25" i="4" s="1"/>
  <c r="H34" i="4" s="1"/>
  <c r="F54" i="4"/>
  <c r="F63" i="4"/>
  <c r="F77" i="4" s="1"/>
  <c r="G3" i="8" s="1"/>
  <c r="F51" i="6"/>
  <c r="F66" i="6" s="1"/>
  <c r="F80" i="6" s="1"/>
  <c r="G24" i="8" s="1"/>
  <c r="F50" i="6"/>
  <c r="F65" i="6" s="1"/>
  <c r="F79" i="6" s="1"/>
  <c r="G23" i="8" s="1"/>
  <c r="F53" i="6"/>
  <c r="F68" i="6" s="1"/>
  <c r="F82" i="6" s="1"/>
  <c r="G26" i="8" s="1"/>
  <c r="F49" i="6"/>
  <c r="F64" i="6" s="1"/>
  <c r="F78" i="6" s="1"/>
  <c r="G22" i="8" s="1"/>
  <c r="F52" i="6"/>
  <c r="F67" i="6" s="1"/>
  <c r="F81" i="6" s="1"/>
  <c r="G25" i="8" s="1"/>
  <c r="F48" i="6"/>
  <c r="L46" i="6"/>
  <c r="M40" i="6"/>
  <c r="M46" i="6" s="1"/>
  <c r="G19" i="6"/>
  <c r="H12" i="6"/>
  <c r="G37" i="5"/>
  <c r="H18" i="5"/>
  <c r="F58" i="5"/>
  <c r="F67" i="5"/>
  <c r="F81" i="5" s="1"/>
  <c r="G15" i="8" s="1"/>
  <c r="L50" i="5"/>
  <c r="M44" i="5"/>
  <c r="M50" i="5" s="1"/>
  <c r="G36" i="4"/>
  <c r="L46" i="4"/>
  <c r="M40" i="4"/>
  <c r="G40" i="5" l="1"/>
  <c r="G53" i="5" s="1"/>
  <c r="G68" i="5" s="1"/>
  <c r="G82" i="5" s="1"/>
  <c r="H16" i="8" s="1"/>
  <c r="H15" i="4"/>
  <c r="H19" i="4" s="1"/>
  <c r="H26" i="4" s="1"/>
  <c r="H27" i="4" s="1"/>
  <c r="H29" i="4" s="1"/>
  <c r="H35" i="4" s="1"/>
  <c r="F54" i="6"/>
  <c r="F63" i="6"/>
  <c r="F77" i="6" s="1"/>
  <c r="G21" i="8" s="1"/>
  <c r="G33" i="6"/>
  <c r="G26" i="6"/>
  <c r="G27" i="6" s="1"/>
  <c r="G29" i="6" s="1"/>
  <c r="G35" i="6" s="1"/>
  <c r="G20" i="6"/>
  <c r="H18" i="6" s="1"/>
  <c r="H13" i="6"/>
  <c r="H25" i="6" s="1"/>
  <c r="H34" i="6" s="1"/>
  <c r="H22" i="5"/>
  <c r="I15" i="5"/>
  <c r="G48" i="4"/>
  <c r="G49" i="4"/>
  <c r="G64" i="4" s="1"/>
  <c r="G78" i="4" s="1"/>
  <c r="H4" i="8" s="1"/>
  <c r="G50" i="4"/>
  <c r="G65" i="4" s="1"/>
  <c r="G79" i="4" s="1"/>
  <c r="H5" i="8" s="1"/>
  <c r="G51" i="4"/>
  <c r="G66" i="4" s="1"/>
  <c r="G80" i="4" s="1"/>
  <c r="H6" i="8" s="1"/>
  <c r="G52" i="4"/>
  <c r="G67" i="4" s="1"/>
  <c r="G81" i="4" s="1"/>
  <c r="H7" i="8" s="1"/>
  <c r="G53" i="4"/>
  <c r="G68" i="4" s="1"/>
  <c r="G82" i="4" s="1"/>
  <c r="H8" i="8" s="1"/>
  <c r="M46" i="4"/>
  <c r="G57" i="5" l="1"/>
  <c r="G72" i="5" s="1"/>
  <c r="G86" i="5" s="1"/>
  <c r="H20" i="8" s="1"/>
  <c r="G54" i="5"/>
  <c r="G69" i="5" s="1"/>
  <c r="G83" i="5" s="1"/>
  <c r="H17" i="8" s="1"/>
  <c r="G55" i="5"/>
  <c r="G70" i="5" s="1"/>
  <c r="G84" i="5" s="1"/>
  <c r="H18" i="8" s="1"/>
  <c r="G56" i="5"/>
  <c r="G71" i="5" s="1"/>
  <c r="G85" i="5" s="1"/>
  <c r="H19" i="8" s="1"/>
  <c r="G52" i="5"/>
  <c r="G67" i="5" s="1"/>
  <c r="G81" i="5" s="1"/>
  <c r="H15" i="8" s="1"/>
  <c r="I12" i="4"/>
  <c r="I13" i="4" s="1"/>
  <c r="I25" i="4" s="1"/>
  <c r="I34" i="4" s="1"/>
  <c r="H20" i="4"/>
  <c r="I18" i="4" s="1"/>
  <c r="H33" i="4"/>
  <c r="H36" i="4" s="1"/>
  <c r="H23" i="6"/>
  <c r="H15" i="6"/>
  <c r="G36" i="6"/>
  <c r="I16" i="5"/>
  <c r="I28" i="5" s="1"/>
  <c r="I38" i="5" s="1"/>
  <c r="H37" i="5"/>
  <c r="H29" i="5"/>
  <c r="H30" i="5" s="1"/>
  <c r="H32" i="5" s="1"/>
  <c r="H39" i="5" s="1"/>
  <c r="H23" i="5"/>
  <c r="I21" i="5" s="1"/>
  <c r="G54" i="4"/>
  <c r="G63" i="4"/>
  <c r="G77" i="4" s="1"/>
  <c r="H3" i="8" s="1"/>
  <c r="G58" i="5" l="1"/>
  <c r="H51" i="4"/>
  <c r="H66" i="4" s="1"/>
  <c r="H80" i="4" s="1"/>
  <c r="I6" i="8" s="1"/>
  <c r="H49" i="4"/>
  <c r="H64" i="4" s="1"/>
  <c r="H78" i="4" s="1"/>
  <c r="I4" i="8" s="1"/>
  <c r="H50" i="4"/>
  <c r="H65" i="4" s="1"/>
  <c r="H79" i="4" s="1"/>
  <c r="I5" i="8" s="1"/>
  <c r="H52" i="4"/>
  <c r="H67" i="4" s="1"/>
  <c r="H81" i="4" s="1"/>
  <c r="I7" i="8" s="1"/>
  <c r="H48" i="4"/>
  <c r="H63" i="4" s="1"/>
  <c r="H77" i="4" s="1"/>
  <c r="I3" i="8" s="1"/>
  <c r="I23" i="4"/>
  <c r="H53" i="4"/>
  <c r="H68" i="4" s="1"/>
  <c r="H82" i="4" s="1"/>
  <c r="I8" i="8" s="1"/>
  <c r="I15" i="4"/>
  <c r="I19" i="4" s="1"/>
  <c r="I20" i="4" s="1"/>
  <c r="J18" i="4" s="1"/>
  <c r="H19" i="6"/>
  <c r="I12" i="6"/>
  <c r="G51" i="6"/>
  <c r="G66" i="6" s="1"/>
  <c r="G80" i="6" s="1"/>
  <c r="H24" i="8" s="1"/>
  <c r="G53" i="6"/>
  <c r="G68" i="6" s="1"/>
  <c r="G82" i="6" s="1"/>
  <c r="H26" i="8" s="1"/>
  <c r="G49" i="6"/>
  <c r="G64" i="6" s="1"/>
  <c r="G78" i="6" s="1"/>
  <c r="H22" i="8" s="1"/>
  <c r="G52" i="6"/>
  <c r="G67" i="6" s="1"/>
  <c r="G81" i="6" s="1"/>
  <c r="H25" i="8" s="1"/>
  <c r="G48" i="6"/>
  <c r="G50" i="6"/>
  <c r="G65" i="6" s="1"/>
  <c r="G79" i="6" s="1"/>
  <c r="H23" i="8" s="1"/>
  <c r="H40" i="5"/>
  <c r="I18" i="5"/>
  <c r="I26" i="5"/>
  <c r="H54" i="4" l="1"/>
  <c r="I26" i="4"/>
  <c r="I27" i="4" s="1"/>
  <c r="I29" i="4" s="1"/>
  <c r="I35" i="4" s="1"/>
  <c r="I33" i="4"/>
  <c r="J12" i="4"/>
  <c r="J13" i="4" s="1"/>
  <c r="J25" i="4" s="1"/>
  <c r="J34" i="4" s="1"/>
  <c r="G63" i="6"/>
  <c r="G77" i="6" s="1"/>
  <c r="H21" i="8" s="1"/>
  <c r="G54" i="6"/>
  <c r="I13" i="6"/>
  <c r="I25" i="6" s="1"/>
  <c r="I34" i="6" s="1"/>
  <c r="H33" i="6"/>
  <c r="H26" i="6"/>
  <c r="H27" i="6" s="1"/>
  <c r="H29" i="6" s="1"/>
  <c r="H35" i="6" s="1"/>
  <c r="H20" i="6"/>
  <c r="I18" i="6" s="1"/>
  <c r="I22" i="5"/>
  <c r="J15" i="5"/>
  <c r="H54" i="5"/>
  <c r="H69" i="5" s="1"/>
  <c r="H83" i="5" s="1"/>
  <c r="I17" i="8" s="1"/>
  <c r="H57" i="5"/>
  <c r="H72" i="5" s="1"/>
  <c r="H86" i="5" s="1"/>
  <c r="I20" i="8" s="1"/>
  <c r="H53" i="5"/>
  <c r="H68" i="5" s="1"/>
  <c r="H82" i="5" s="1"/>
  <c r="I16" i="8" s="1"/>
  <c r="H56" i="5"/>
  <c r="H71" i="5" s="1"/>
  <c r="H85" i="5" s="1"/>
  <c r="I19" i="8" s="1"/>
  <c r="H52" i="5"/>
  <c r="H55" i="5"/>
  <c r="H70" i="5" s="1"/>
  <c r="H84" i="5" s="1"/>
  <c r="I18" i="8" s="1"/>
  <c r="I15" i="6" l="1"/>
  <c r="J23" i="4"/>
  <c r="J15" i="4"/>
  <c r="J19" i="4" s="1"/>
  <c r="J20" i="4" s="1"/>
  <c r="K18" i="4" s="1"/>
  <c r="I36" i="4"/>
  <c r="I50" i="4" s="1"/>
  <c r="I65" i="4" s="1"/>
  <c r="I79" i="4" s="1"/>
  <c r="J5" i="8" s="1"/>
  <c r="H36" i="6"/>
  <c r="I19" i="6"/>
  <c r="J12" i="6"/>
  <c r="I23" i="6"/>
  <c r="J16" i="5"/>
  <c r="J28" i="5" s="1"/>
  <c r="J38" i="5" s="1"/>
  <c r="H58" i="5"/>
  <c r="H67" i="5"/>
  <c r="H81" i="5" s="1"/>
  <c r="I15" i="8" s="1"/>
  <c r="I37" i="5"/>
  <c r="I29" i="5"/>
  <c r="I30" i="5" s="1"/>
  <c r="I32" i="5" s="1"/>
  <c r="I39" i="5" s="1"/>
  <c r="I23" i="5"/>
  <c r="J21" i="5" s="1"/>
  <c r="I51" i="4" l="1"/>
  <c r="I66" i="4" s="1"/>
  <c r="I80" i="4" s="1"/>
  <c r="J6" i="8" s="1"/>
  <c r="I48" i="4"/>
  <c r="I63" i="4" s="1"/>
  <c r="I77" i="4" s="1"/>
  <c r="J3" i="8" s="1"/>
  <c r="I52" i="4"/>
  <c r="I67" i="4" s="1"/>
  <c r="I81" i="4" s="1"/>
  <c r="J7" i="8" s="1"/>
  <c r="I53" i="4"/>
  <c r="I68" i="4" s="1"/>
  <c r="I82" i="4" s="1"/>
  <c r="J8" i="8" s="1"/>
  <c r="I49" i="4"/>
  <c r="I64" i="4" s="1"/>
  <c r="I78" i="4" s="1"/>
  <c r="J4" i="8" s="1"/>
  <c r="K12" i="4"/>
  <c r="K13" i="4" s="1"/>
  <c r="K25" i="4" s="1"/>
  <c r="K34" i="4" s="1"/>
  <c r="J26" i="4"/>
  <c r="J27" i="4" s="1"/>
  <c r="J29" i="4" s="1"/>
  <c r="J35" i="4" s="1"/>
  <c r="J33" i="4"/>
  <c r="J13" i="6"/>
  <c r="J25" i="6" s="1"/>
  <c r="J34" i="6" s="1"/>
  <c r="I33" i="6"/>
  <c r="I26" i="6"/>
  <c r="I27" i="6" s="1"/>
  <c r="I29" i="6" s="1"/>
  <c r="I35" i="6" s="1"/>
  <c r="I20" i="6"/>
  <c r="J18" i="6" s="1"/>
  <c r="J23" i="6" s="1"/>
  <c r="H50" i="6"/>
  <c r="H65" i="6" s="1"/>
  <c r="H79" i="6" s="1"/>
  <c r="I23" i="8" s="1"/>
  <c r="H53" i="6"/>
  <c r="H68" i="6" s="1"/>
  <c r="H82" i="6" s="1"/>
  <c r="I26" i="8" s="1"/>
  <c r="H49" i="6"/>
  <c r="H64" i="6" s="1"/>
  <c r="H78" i="6" s="1"/>
  <c r="I22" i="8" s="1"/>
  <c r="H52" i="6"/>
  <c r="H67" i="6" s="1"/>
  <c r="H81" i="6" s="1"/>
  <c r="I25" i="8" s="1"/>
  <c r="H48" i="6"/>
  <c r="H51" i="6"/>
  <c r="H66" i="6" s="1"/>
  <c r="H80" i="6" s="1"/>
  <c r="I24" i="8" s="1"/>
  <c r="I40" i="5"/>
  <c r="J26" i="5"/>
  <c r="J18" i="5"/>
  <c r="J36" i="4" l="1"/>
  <c r="J53" i="4" s="1"/>
  <c r="J68" i="4" s="1"/>
  <c r="J82" i="4" s="1"/>
  <c r="K8" i="8" s="1"/>
  <c r="J48" i="4"/>
  <c r="J63" i="4" s="1"/>
  <c r="J77" i="4" s="1"/>
  <c r="K3" i="8" s="1"/>
  <c r="I54" i="4"/>
  <c r="K23" i="4"/>
  <c r="K15" i="4"/>
  <c r="K19" i="4" s="1"/>
  <c r="K26" i="4" s="1"/>
  <c r="J51" i="4"/>
  <c r="J66" i="4" s="1"/>
  <c r="J80" i="4" s="1"/>
  <c r="K6" i="8" s="1"/>
  <c r="J49" i="4"/>
  <c r="J64" i="4" s="1"/>
  <c r="J78" i="4" s="1"/>
  <c r="K4" i="8" s="1"/>
  <c r="J50" i="4"/>
  <c r="J65" i="4" s="1"/>
  <c r="J79" i="4" s="1"/>
  <c r="K5" i="8" s="1"/>
  <c r="J52" i="4"/>
  <c r="J67" i="4" s="1"/>
  <c r="J81" i="4" s="1"/>
  <c r="K7" i="8" s="1"/>
  <c r="H54" i="6"/>
  <c r="H63" i="6"/>
  <c r="H77" i="6" s="1"/>
  <c r="I21" i="8" s="1"/>
  <c r="J15" i="6"/>
  <c r="I36" i="6"/>
  <c r="I54" i="5"/>
  <c r="I69" i="5" s="1"/>
  <c r="I83" i="5" s="1"/>
  <c r="J17" i="8" s="1"/>
  <c r="I57" i="5"/>
  <c r="I72" i="5" s="1"/>
  <c r="I86" i="5" s="1"/>
  <c r="J20" i="8" s="1"/>
  <c r="I53" i="5"/>
  <c r="I68" i="5" s="1"/>
  <c r="I82" i="5" s="1"/>
  <c r="J16" i="8" s="1"/>
  <c r="I56" i="5"/>
  <c r="I71" i="5" s="1"/>
  <c r="I85" i="5" s="1"/>
  <c r="J19" i="8" s="1"/>
  <c r="I52" i="5"/>
  <c r="I55" i="5"/>
  <c r="I70" i="5" s="1"/>
  <c r="I84" i="5" s="1"/>
  <c r="J18" i="8" s="1"/>
  <c r="J22" i="5"/>
  <c r="K15" i="5"/>
  <c r="K27" i="4" l="1"/>
  <c r="K29" i="4" s="1"/>
  <c r="K35" i="4" s="1"/>
  <c r="K20" i="4"/>
  <c r="L18" i="4" s="1"/>
  <c r="K33" i="4"/>
  <c r="K36" i="4" s="1"/>
  <c r="K48" i="4" s="1"/>
  <c r="K63" i="4" s="1"/>
  <c r="K77" i="4" s="1"/>
  <c r="L3" i="8" s="1"/>
  <c r="L12" i="4"/>
  <c r="L13" i="4" s="1"/>
  <c r="L25" i="4" s="1"/>
  <c r="L34" i="4" s="1"/>
  <c r="J54" i="4"/>
  <c r="I50" i="6"/>
  <c r="I65" i="6" s="1"/>
  <c r="I79" i="6" s="1"/>
  <c r="J23" i="8" s="1"/>
  <c r="I52" i="6"/>
  <c r="I67" i="6" s="1"/>
  <c r="I81" i="6" s="1"/>
  <c r="J25" i="8" s="1"/>
  <c r="I48" i="6"/>
  <c r="I51" i="6"/>
  <c r="I66" i="6" s="1"/>
  <c r="I80" i="6" s="1"/>
  <c r="J24" i="8" s="1"/>
  <c r="I49" i="6"/>
  <c r="I64" i="6" s="1"/>
  <c r="I78" i="6" s="1"/>
  <c r="J22" i="8" s="1"/>
  <c r="I53" i="6"/>
  <c r="I68" i="6" s="1"/>
  <c r="I82" i="6" s="1"/>
  <c r="J26" i="8" s="1"/>
  <c r="J19" i="6"/>
  <c r="K12" i="6"/>
  <c r="J29" i="5"/>
  <c r="J30" i="5" s="1"/>
  <c r="J32" i="5" s="1"/>
  <c r="J39" i="5" s="1"/>
  <c r="J37" i="5"/>
  <c r="J23" i="5"/>
  <c r="K21" i="5" s="1"/>
  <c r="K26" i="5" s="1"/>
  <c r="K16" i="5"/>
  <c r="K28" i="5" s="1"/>
  <c r="K38" i="5" s="1"/>
  <c r="I58" i="5"/>
  <c r="I67" i="5"/>
  <c r="I81" i="5" s="1"/>
  <c r="J15" i="8" s="1"/>
  <c r="L15" i="4" l="1"/>
  <c r="L23" i="4"/>
  <c r="K51" i="4"/>
  <c r="K66" i="4" s="1"/>
  <c r="K80" i="4" s="1"/>
  <c r="L6" i="8" s="1"/>
  <c r="K52" i="4"/>
  <c r="K67" i="4" s="1"/>
  <c r="K81" i="4" s="1"/>
  <c r="L7" i="8" s="1"/>
  <c r="K53" i="4"/>
  <c r="K68" i="4" s="1"/>
  <c r="K82" i="4" s="1"/>
  <c r="L8" i="8" s="1"/>
  <c r="K50" i="4"/>
  <c r="K65" i="4" s="1"/>
  <c r="K79" i="4" s="1"/>
  <c r="L5" i="8" s="1"/>
  <c r="K49" i="4"/>
  <c r="K64" i="4" s="1"/>
  <c r="K78" i="4" s="1"/>
  <c r="L4" i="8" s="1"/>
  <c r="K13" i="6"/>
  <c r="K25" i="6" s="1"/>
  <c r="K34" i="6" s="1"/>
  <c r="J33" i="6"/>
  <c r="J26" i="6"/>
  <c r="J27" i="6" s="1"/>
  <c r="J29" i="6" s="1"/>
  <c r="J35" i="6" s="1"/>
  <c r="J20" i="6"/>
  <c r="K18" i="6" s="1"/>
  <c r="I54" i="6"/>
  <c r="I63" i="6"/>
  <c r="I77" i="6" s="1"/>
  <c r="J21" i="8" s="1"/>
  <c r="J40" i="5"/>
  <c r="J57" i="5" s="1"/>
  <c r="J72" i="5" s="1"/>
  <c r="J86" i="5" s="1"/>
  <c r="K20" i="8" s="1"/>
  <c r="K18" i="5"/>
  <c r="M12" i="4" l="1"/>
  <c r="M13" i="4" s="1"/>
  <c r="M25" i="4" s="1"/>
  <c r="M34" i="4" s="1"/>
  <c r="L19" i="4"/>
  <c r="K54" i="4"/>
  <c r="K15" i="6"/>
  <c r="L12" i="6" s="1"/>
  <c r="J36" i="6"/>
  <c r="K23" i="6"/>
  <c r="J55" i="5"/>
  <c r="J70" i="5" s="1"/>
  <c r="J84" i="5" s="1"/>
  <c r="K18" i="8" s="1"/>
  <c r="J53" i="5"/>
  <c r="J68" i="5" s="1"/>
  <c r="J82" i="5" s="1"/>
  <c r="K16" i="8" s="1"/>
  <c r="J54" i="5"/>
  <c r="J69" i="5" s="1"/>
  <c r="J83" i="5" s="1"/>
  <c r="K17" i="8" s="1"/>
  <c r="J52" i="5"/>
  <c r="J67" i="5" s="1"/>
  <c r="J81" i="5" s="1"/>
  <c r="K15" i="8" s="1"/>
  <c r="J56" i="5"/>
  <c r="J71" i="5" s="1"/>
  <c r="J85" i="5" s="1"/>
  <c r="K19" i="8" s="1"/>
  <c r="K22" i="5"/>
  <c r="L15" i="5"/>
  <c r="M15" i="4" l="1"/>
  <c r="M19" i="4" s="1"/>
  <c r="M33" i="4" s="1"/>
  <c r="K19" i="6"/>
  <c r="L26" i="4"/>
  <c r="L27" i="4" s="1"/>
  <c r="L29" i="4" s="1"/>
  <c r="L35" i="4" s="1"/>
  <c r="L20" i="4"/>
  <c r="M18" i="4" s="1"/>
  <c r="M23" i="4" s="1"/>
  <c r="L33" i="4"/>
  <c r="L36" i="4" s="1"/>
  <c r="L53" i="4" s="1"/>
  <c r="L68" i="4" s="1"/>
  <c r="L82" i="4" s="1"/>
  <c r="M8" i="8" s="1"/>
  <c r="M26" i="4"/>
  <c r="J58" i="5"/>
  <c r="K33" i="6"/>
  <c r="K26" i="6"/>
  <c r="K27" i="6" s="1"/>
  <c r="K29" i="6" s="1"/>
  <c r="K35" i="6" s="1"/>
  <c r="J53" i="6"/>
  <c r="J68" i="6" s="1"/>
  <c r="J82" i="6" s="1"/>
  <c r="K26" i="8" s="1"/>
  <c r="J49" i="6"/>
  <c r="J64" i="6" s="1"/>
  <c r="J78" i="6" s="1"/>
  <c r="K22" i="8" s="1"/>
  <c r="J52" i="6"/>
  <c r="J67" i="6" s="1"/>
  <c r="J81" i="6" s="1"/>
  <c r="K25" i="8" s="1"/>
  <c r="J48" i="6"/>
  <c r="J51" i="6"/>
  <c r="J66" i="6" s="1"/>
  <c r="J80" i="6" s="1"/>
  <c r="K24" i="8" s="1"/>
  <c r="J50" i="6"/>
  <c r="J65" i="6" s="1"/>
  <c r="J79" i="6" s="1"/>
  <c r="K23" i="8" s="1"/>
  <c r="L13" i="6"/>
  <c r="L25" i="6" s="1"/>
  <c r="L34" i="6" s="1"/>
  <c r="K20" i="6"/>
  <c r="L18" i="6" s="1"/>
  <c r="K37" i="5"/>
  <c r="K29" i="5"/>
  <c r="K30" i="5" s="1"/>
  <c r="K32" i="5" s="1"/>
  <c r="K39" i="5" s="1"/>
  <c r="K23" i="5"/>
  <c r="L21" i="5" s="1"/>
  <c r="L26" i="5" s="1"/>
  <c r="L16" i="5"/>
  <c r="L28" i="5" s="1"/>
  <c r="L38" i="5" s="1"/>
  <c r="M20" i="4" l="1"/>
  <c r="M27" i="4"/>
  <c r="M29" i="4" s="1"/>
  <c r="M35" i="4" s="1"/>
  <c r="M36" i="4" s="1"/>
  <c r="M51" i="4" s="1"/>
  <c r="M66" i="4" s="1"/>
  <c r="M80" i="4" s="1"/>
  <c r="N6" i="8" s="1"/>
  <c r="L52" i="4"/>
  <c r="L67" i="4" s="1"/>
  <c r="L81" i="4" s="1"/>
  <c r="M7" i="8" s="1"/>
  <c r="L51" i="4"/>
  <c r="L66" i="4" s="1"/>
  <c r="L80" i="4" s="1"/>
  <c r="M6" i="8" s="1"/>
  <c r="L50" i="4"/>
  <c r="L65" i="4" s="1"/>
  <c r="L79" i="4" s="1"/>
  <c r="M5" i="8" s="1"/>
  <c r="L48" i="4"/>
  <c r="L63" i="4" s="1"/>
  <c r="L77" i="4" s="1"/>
  <c r="M3" i="8" s="1"/>
  <c r="L49" i="4"/>
  <c r="L64" i="4" s="1"/>
  <c r="L78" i="4" s="1"/>
  <c r="M4" i="8" s="1"/>
  <c r="L15" i="6"/>
  <c r="L19" i="6" s="1"/>
  <c r="M49" i="4"/>
  <c r="M64" i="4" s="1"/>
  <c r="M78" i="4" s="1"/>
  <c r="N4" i="8" s="1"/>
  <c r="J63" i="6"/>
  <c r="J77" i="6" s="1"/>
  <c r="K21" i="8" s="1"/>
  <c r="J54" i="6"/>
  <c r="L23" i="6"/>
  <c r="K36" i="6"/>
  <c r="L18" i="5"/>
  <c r="L22" i="5" s="1"/>
  <c r="L23" i="5" s="1"/>
  <c r="M21" i="5" s="1"/>
  <c r="M15" i="5"/>
  <c r="K40" i="5"/>
  <c r="M53" i="4" l="1"/>
  <c r="M68" i="4" s="1"/>
  <c r="M82" i="4" s="1"/>
  <c r="N8" i="8" s="1"/>
  <c r="M48" i="4"/>
  <c r="M63" i="4" s="1"/>
  <c r="M77" i="4" s="1"/>
  <c r="N3" i="8" s="1"/>
  <c r="M50" i="4"/>
  <c r="M65" i="4" s="1"/>
  <c r="M79" i="4" s="1"/>
  <c r="N5" i="8" s="1"/>
  <c r="M52" i="4"/>
  <c r="M67" i="4" s="1"/>
  <c r="M81" i="4" s="1"/>
  <c r="N7" i="8" s="1"/>
  <c r="L54" i="4"/>
  <c r="M12" i="6"/>
  <c r="M13" i="6" s="1"/>
  <c r="M25" i="6" s="1"/>
  <c r="M34" i="6" s="1"/>
  <c r="K53" i="6"/>
  <c r="K68" i="6" s="1"/>
  <c r="K82" i="6" s="1"/>
  <c r="L26" i="8" s="1"/>
  <c r="K49" i="6"/>
  <c r="K64" i="6" s="1"/>
  <c r="K78" i="6" s="1"/>
  <c r="L22" i="8" s="1"/>
  <c r="K51" i="6"/>
  <c r="K66" i="6" s="1"/>
  <c r="K80" i="6" s="1"/>
  <c r="L24" i="8" s="1"/>
  <c r="K50" i="6"/>
  <c r="K65" i="6" s="1"/>
  <c r="K79" i="6" s="1"/>
  <c r="L23" i="8" s="1"/>
  <c r="K48" i="6"/>
  <c r="K52" i="6"/>
  <c r="K67" i="6" s="1"/>
  <c r="K81" i="6" s="1"/>
  <c r="L25" i="8" s="1"/>
  <c r="L33" i="6"/>
  <c r="L26" i="6"/>
  <c r="L27" i="6" s="1"/>
  <c r="L29" i="6" s="1"/>
  <c r="L35" i="6" s="1"/>
  <c r="L20" i="6"/>
  <c r="M18" i="6" s="1"/>
  <c r="M26" i="5"/>
  <c r="M16" i="5"/>
  <c r="M28" i="5" s="1"/>
  <c r="M38" i="5" s="1"/>
  <c r="K57" i="5"/>
  <c r="K72" i="5" s="1"/>
  <c r="K86" i="5" s="1"/>
  <c r="L20" i="8" s="1"/>
  <c r="K53" i="5"/>
  <c r="K68" i="5" s="1"/>
  <c r="K82" i="5" s="1"/>
  <c r="L16" i="8" s="1"/>
  <c r="K56" i="5"/>
  <c r="K71" i="5" s="1"/>
  <c r="K85" i="5" s="1"/>
  <c r="L19" i="8" s="1"/>
  <c r="K52" i="5"/>
  <c r="K55" i="5"/>
  <c r="K70" i="5" s="1"/>
  <c r="K84" i="5" s="1"/>
  <c r="L18" i="8" s="1"/>
  <c r="K54" i="5"/>
  <c r="K69" i="5" s="1"/>
  <c r="K83" i="5" s="1"/>
  <c r="L17" i="8" s="1"/>
  <c r="L29" i="5"/>
  <c r="L30" i="5" s="1"/>
  <c r="L32" i="5" s="1"/>
  <c r="L39" i="5" s="1"/>
  <c r="L37" i="5"/>
  <c r="M54" i="4" l="1"/>
  <c r="M23" i="6"/>
  <c r="L36" i="6"/>
  <c r="M15" i="6"/>
  <c r="M19" i="6" s="1"/>
  <c r="M20" i="6" s="1"/>
  <c r="K63" i="6"/>
  <c r="K77" i="6" s="1"/>
  <c r="L21" i="8" s="1"/>
  <c r="K54" i="6"/>
  <c r="L40" i="5"/>
  <c r="L56" i="5" s="1"/>
  <c r="L71" i="5" s="1"/>
  <c r="L85" i="5" s="1"/>
  <c r="M19" i="8" s="1"/>
  <c r="K67" i="5"/>
  <c r="K81" i="5" s="1"/>
  <c r="L15" i="8" s="1"/>
  <c r="K58" i="5"/>
  <c r="M18" i="5"/>
  <c r="M22" i="5" s="1"/>
  <c r="L57" i="5" l="1"/>
  <c r="L72" i="5" s="1"/>
  <c r="L86" i="5" s="1"/>
  <c r="M20" i="8" s="1"/>
  <c r="L52" i="5"/>
  <c r="L67" i="5" s="1"/>
  <c r="L81" i="5" s="1"/>
  <c r="M15" i="8" s="1"/>
  <c r="L53" i="5"/>
  <c r="L68" i="5" s="1"/>
  <c r="L82" i="5" s="1"/>
  <c r="M16" i="8" s="1"/>
  <c r="L54" i="5"/>
  <c r="L69" i="5" s="1"/>
  <c r="L83" i="5" s="1"/>
  <c r="M17" i="8" s="1"/>
  <c r="L55" i="5"/>
  <c r="L70" i="5" s="1"/>
  <c r="L84" i="5" s="1"/>
  <c r="M18" i="8" s="1"/>
  <c r="M33" i="6"/>
  <c r="M26" i="6"/>
  <c r="M27" i="6" s="1"/>
  <c r="M29" i="6" s="1"/>
  <c r="M35" i="6" s="1"/>
  <c r="L52" i="6"/>
  <c r="L67" i="6" s="1"/>
  <c r="L81" i="6" s="1"/>
  <c r="M25" i="8" s="1"/>
  <c r="L48" i="6"/>
  <c r="L51" i="6"/>
  <c r="L66" i="6" s="1"/>
  <c r="L80" i="6" s="1"/>
  <c r="M24" i="8" s="1"/>
  <c r="L49" i="6"/>
  <c r="L64" i="6" s="1"/>
  <c r="L78" i="6" s="1"/>
  <c r="M22" i="8" s="1"/>
  <c r="L50" i="6"/>
  <c r="L65" i="6" s="1"/>
  <c r="L79" i="6" s="1"/>
  <c r="M23" i="8" s="1"/>
  <c r="L53" i="6"/>
  <c r="L68" i="6" s="1"/>
  <c r="L82" i="6" s="1"/>
  <c r="M26" i="8" s="1"/>
  <c r="M37" i="5"/>
  <c r="M29" i="5"/>
  <c r="M30" i="5" s="1"/>
  <c r="M32" i="5" s="1"/>
  <c r="M39" i="5" s="1"/>
  <c r="M23" i="5"/>
  <c r="L58" i="5" l="1"/>
  <c r="L63" i="6"/>
  <c r="L77" i="6" s="1"/>
  <c r="M21" i="8" s="1"/>
  <c r="L54" i="6"/>
  <c r="M36" i="6"/>
  <c r="M40" i="5"/>
  <c r="M52" i="6" l="1"/>
  <c r="M67" i="6" s="1"/>
  <c r="M81" i="6" s="1"/>
  <c r="N25" i="8" s="1"/>
  <c r="M48" i="6"/>
  <c r="M50" i="6"/>
  <c r="M65" i="6" s="1"/>
  <c r="M79" i="6" s="1"/>
  <c r="N23" i="8" s="1"/>
  <c r="M53" i="6"/>
  <c r="M68" i="6" s="1"/>
  <c r="M82" i="6" s="1"/>
  <c r="N26" i="8" s="1"/>
  <c r="M49" i="6"/>
  <c r="M64" i="6" s="1"/>
  <c r="M78" i="6" s="1"/>
  <c r="N22" i="8" s="1"/>
  <c r="M51" i="6"/>
  <c r="M66" i="6" s="1"/>
  <c r="M80" i="6" s="1"/>
  <c r="N24" i="8" s="1"/>
  <c r="M56" i="5"/>
  <c r="M71" i="5" s="1"/>
  <c r="M85" i="5" s="1"/>
  <c r="N19" i="8" s="1"/>
  <c r="M52" i="5"/>
  <c r="M55" i="5"/>
  <c r="M70" i="5" s="1"/>
  <c r="M84" i="5" s="1"/>
  <c r="N18" i="8" s="1"/>
  <c r="M54" i="5"/>
  <c r="M69" i="5" s="1"/>
  <c r="M83" i="5" s="1"/>
  <c r="N17" i="8" s="1"/>
  <c r="M57" i="5"/>
  <c r="M72" i="5" s="1"/>
  <c r="M86" i="5" s="1"/>
  <c r="N20" i="8" s="1"/>
  <c r="M53" i="5"/>
  <c r="M68" i="5" s="1"/>
  <c r="M82" i="5" s="1"/>
  <c r="N16" i="8" s="1"/>
  <c r="M63" i="6" l="1"/>
  <c r="M77" i="6" s="1"/>
  <c r="N21" i="8" s="1"/>
  <c r="M54" i="6"/>
  <c r="M67" i="5"/>
  <c r="M81" i="5" s="1"/>
  <c r="N15" i="8" s="1"/>
  <c r="M58" i="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<sst xmlns="http://schemas.openxmlformats.org/spreadsheetml/2006/main" count="528" uniqueCount="112">
  <si>
    <t>* For illlustrative purposes lead-in duct above is the existing product, not the proposed simplifed product</t>
  </si>
  <si>
    <t>Manholes</t>
  </si>
  <si>
    <t>Joint boxes</t>
  </si>
  <si>
    <t>Spine duct – 3+ bores</t>
  </si>
  <si>
    <t>Spine duct – 2 bores</t>
  </si>
  <si>
    <t>Spine duct – single bore</t>
  </si>
  <si>
    <t>Lead-in duct*</t>
  </si>
  <si>
    <t>Unit prices (Unit costs divided by utilisation rates, 2020/21 prices from Openreach price list)</t>
  </si>
  <si>
    <t>Lead-in duct</t>
  </si>
  <si>
    <t>Utiliisation rates (inputs - for illustrative purposes only )</t>
  </si>
  <si>
    <t>Unit costs (Total costs divided by volumes)</t>
  </si>
  <si>
    <t>Volumes (from Ofocm's model, inlcuidng randomisation)</t>
  </si>
  <si>
    <t>Total</t>
  </si>
  <si>
    <t>Cost allocation (total costs x allocation bases)</t>
  </si>
  <si>
    <t>Allocation bases (from Ofcom's model, including randomisation)</t>
  </si>
  <si>
    <t>Total annual capex and opex</t>
  </si>
  <si>
    <t>Net asset registrations</t>
  </si>
  <si>
    <t>Pay &amp; non-pay costs</t>
  </si>
  <si>
    <t>Costs to be recovered in prices (from Ofcom's model, including randomisation)</t>
  </si>
  <si>
    <t>2025/26</t>
  </si>
  <si>
    <t>2024/25</t>
  </si>
  <si>
    <t>2023/24</t>
  </si>
  <si>
    <t>2022/23</t>
  </si>
  <si>
    <t>2021/22</t>
  </si>
  <si>
    <t>2020/21</t>
  </si>
  <si>
    <t>Extrapolation annual movement</t>
  </si>
  <si>
    <t>2026/27</t>
  </si>
  <si>
    <t>2027/28</t>
  </si>
  <si>
    <t>2028/29</t>
  </si>
  <si>
    <t>2029/30</t>
  </si>
  <si>
    <t>2031/32</t>
  </si>
  <si>
    <t>Assumptions</t>
  </si>
  <si>
    <r>
      <t xml:space="preserve">All input figures (except utilisation rates) are from Ofcom's non-confidential model - </t>
    </r>
    <r>
      <rPr>
        <b/>
        <sz val="10"/>
        <rFont val="Calibri"/>
        <family val="2"/>
      </rPr>
      <t>these use randomised figuries so are indicative only</t>
    </r>
  </si>
  <si>
    <t>New RAB</t>
  </si>
  <si>
    <t>Opening balance</t>
  </si>
  <si>
    <t>Holding gain</t>
  </si>
  <si>
    <t>Additions</t>
  </si>
  <si>
    <t>Closing</t>
  </si>
  <si>
    <t>Gross</t>
  </si>
  <si>
    <t>Accumulated depreciation</t>
  </si>
  <si>
    <t>Annual charge</t>
  </si>
  <si>
    <t>Net</t>
  </si>
  <si>
    <t>Opening</t>
  </si>
  <si>
    <t>Depreciation</t>
  </si>
  <si>
    <t>Costs to recover in prices</t>
  </si>
  <si>
    <t>Annual depreciation</t>
  </si>
  <si>
    <t>Indexation rate - CPI</t>
  </si>
  <si>
    <t>Assume straight line depreciation (as used in Ofcom models)</t>
  </si>
  <si>
    <t>Asset lifetime</t>
  </si>
  <si>
    <t>WACC</t>
  </si>
  <si>
    <t>Return on capital (MCE*WACC)</t>
  </si>
  <si>
    <t>Mean capital employed (MCE)</t>
  </si>
  <si>
    <t xml:space="preserve">Total </t>
  </si>
  <si>
    <t>Assume CPI is used for indexation and is forecast at 2%</t>
  </si>
  <si>
    <t>Replacement capex</t>
  </si>
  <si>
    <t>Net asset registrations (before network adjts)</t>
  </si>
  <si>
    <t>Network adjustments</t>
  </si>
  <si>
    <t>Total registrations</t>
  </si>
  <si>
    <t xml:space="preserve">Difference </t>
  </si>
  <si>
    <t>Assume network adjustments are difference between total capex and other registrations</t>
  </si>
  <si>
    <t>Assume network adjustments are enhancement capex, other capex is replacement</t>
  </si>
  <si>
    <t>Opening RAB balance is as Ofocm model</t>
  </si>
  <si>
    <r>
      <t>Allocation bases as in Ofcom model but</t>
    </r>
    <r>
      <rPr>
        <b/>
        <sz val="10"/>
        <rFont val="Calibri"/>
        <family val="2"/>
      </rPr>
      <t xml:space="preserve"> using post 2018 asset allocation bases for simplicity</t>
    </r>
  </si>
  <si>
    <t>Summary of results</t>
  </si>
  <si>
    <t>RAB method 1</t>
  </si>
  <si>
    <t>RAB method 2</t>
  </si>
  <si>
    <t>RAB method 3</t>
  </si>
  <si>
    <t>Ofcom - simplified</t>
  </si>
  <si>
    <t>Method</t>
  </si>
  <si>
    <t>Product</t>
  </si>
  <si>
    <t>Sorted by product</t>
  </si>
  <si>
    <t>2020/22</t>
  </si>
  <si>
    <t>2020/23</t>
  </si>
  <si>
    <t>2020/24</t>
  </si>
  <si>
    <t>2020/25</t>
  </si>
  <si>
    <t>2020/26</t>
  </si>
  <si>
    <t>2020/27</t>
  </si>
  <si>
    <t>2020/28</t>
  </si>
  <si>
    <t>2020/29</t>
  </si>
  <si>
    <t>2020/30</t>
  </si>
  <si>
    <t>2020/31</t>
  </si>
  <si>
    <t>CPI</t>
  </si>
  <si>
    <t>For ten year extrapolation, opex is assumed to decrease at same rate as average from 2021/21 to 2025/26, capex and volumes to become stable</t>
  </si>
  <si>
    <t>Worksheet</t>
  </si>
  <si>
    <t>D&amp;C Cost forecasts</t>
  </si>
  <si>
    <t>LDD forecasts</t>
  </si>
  <si>
    <t>H4</t>
  </si>
  <si>
    <t>Line or Cell</t>
  </si>
  <si>
    <t xml:space="preserve">Allocation bases </t>
  </si>
  <si>
    <t>D&amp;C Forecast UCs, Charges &amp; Xs</t>
  </si>
  <si>
    <t>Volumes</t>
  </si>
  <si>
    <t>Parameters and Assumptions</t>
  </si>
  <si>
    <t>H161</t>
  </si>
  <si>
    <t>Accumulated Depreciation</t>
  </si>
  <si>
    <t>H168</t>
  </si>
  <si>
    <t>D56</t>
  </si>
  <si>
    <t>E117</t>
  </si>
  <si>
    <t>Input Data</t>
  </si>
  <si>
    <t>E118</t>
  </si>
  <si>
    <t>E119</t>
  </si>
  <si>
    <t>E120</t>
  </si>
  <si>
    <t>E121</t>
  </si>
  <si>
    <t>E122</t>
  </si>
  <si>
    <t>Inputs from Ofcoms's model (PIA Charges Model NON CONFIDENTIAL.xlsx)</t>
  </si>
  <si>
    <t>Prices from 1 April 2020</t>
  </si>
  <si>
    <t>Financial data</t>
  </si>
  <si>
    <t>Opening RAV:</t>
  </si>
  <si>
    <t>Inputs fom Openreach Price List (https://www.openreach.co.uk/orpg/home/products/pricing/loadPricing.do)</t>
  </si>
  <si>
    <t>Utiliisation ratesfor illustrative purposes only )</t>
  </si>
  <si>
    <t>Other inputs - utilisation rates</t>
  </si>
  <si>
    <t>From Ofcom proposal</t>
  </si>
  <si>
    <t>CPI-CPI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</si>
</sst>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&quot;£&quot;#,##0.00"/>
    <numFmt numFmtId="166" formatCode="0.0"/>
    <numFmt numFmtId="167" formatCode="_-* #,##0_-;\-* #,##0_-;_-* &quot;-&quot;??_-;_-@_-"/>
    <numFmt numFmtId="168" formatCode="&quot;£&quot;#,##0.0&quot;m&quot;;[Red]\-&quot;£&quot;#,##0.0&quot;m&quot;;\ &quot;-&quot;"/>
    <numFmt numFmtId="169" formatCode="0.0%"/>
  </numFmts>
  <fonts count="18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 (Body)"/>
    </font>
    <font>
      <b/>
      <sz val="10"/>
      <color theme="1"/>
      <name val="Calibri (Body)"/>
    </font>
    <font>
      <sz val="8"/>
      <name val="Calibri"/>
      <family val="2"/>
      <scheme val="minor"/>
    </font>
    <font>
      <b/>
      <u/>
      <sz val="10"/>
      <name val="Calibri"/>
      <family val="2"/>
    </font>
    <font>
      <b/>
      <sz val="12"/>
      <color theme="1"/>
      <name val="Calibri (Body)"/>
    </font>
    <font>
      <sz val="12"/>
      <color rgb="FF000000"/>
      <name val="Calibri"/>
      <family val="2"/>
    </font>
    <font>
      <sz val="12"/>
      <name val="Calibri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56">
    <xf numFmtId="0" fontId="0" fillId="0" borderId="0" xfId="0"/>
    <xf numFmtId="9" fontId="0" fillId="0" borderId="0" xfId="0" applyNumberFormat="1"/>
    <xf numFmtId="10" fontId="4" fillId="0" borderId="0" xfId="3" applyNumberFormat="1" applyFont="1"/>
    <xf numFmtId="165" fontId="5" fillId="0" borderId="0" xfId="0" applyNumberFormat="1" applyFont="1" applyAlignment="1">
      <alignment horizontal="right"/>
    </xf>
    <xf numFmtId="165" fontId="6" fillId="0" borderId="0" xfId="0" applyNumberFormat="1" applyFont="1" applyAlignment="1">
      <alignment horizontal="right"/>
    </xf>
    <xf numFmtId="10" fontId="7" fillId="0" borderId="0" xfId="3" applyNumberFormat="1" applyFont="1"/>
    <xf numFmtId="0" fontId="8" fillId="0" borderId="0" xfId="0" applyFont="1"/>
    <xf numFmtId="166" fontId="8" fillId="0" borderId="0" xfId="0" applyNumberFormat="1" applyFont="1"/>
    <xf numFmtId="2" fontId="8" fillId="0" borderId="0" xfId="0" applyNumberFormat="1" applyFont="1"/>
    <xf numFmtId="167" fontId="6" fillId="0" borderId="0" xfId="1" applyNumberFormat="1" applyFont="1" applyFill="1" applyBorder="1"/>
    <xf numFmtId="168" fontId="8" fillId="0" borderId="1" xfId="0" applyNumberFormat="1" applyFont="1" applyBorder="1"/>
    <xf numFmtId="168" fontId="8" fillId="0" borderId="0" xfId="0" applyNumberFormat="1" applyFont="1"/>
    <xf numFmtId="169" fontId="4" fillId="0" borderId="1" xfId="3" applyNumberFormat="1" applyFont="1" applyBorder="1"/>
    <xf numFmtId="169" fontId="4" fillId="0" borderId="0" xfId="3" applyNumberFormat="1" applyFont="1"/>
    <xf numFmtId="0" fontId="9" fillId="0" borderId="0" xfId="0" applyFont="1"/>
    <xf numFmtId="168" fontId="4" fillId="0" borderId="0" xfId="3" applyNumberFormat="1" applyFont="1"/>
    <xf numFmtId="0" fontId="4" fillId="0" borderId="0" xfId="3" applyFont="1"/>
    <xf numFmtId="168" fontId="6" fillId="0" borderId="0" xfId="0" applyNumberFormat="1" applyFont="1"/>
    <xf numFmtId="0" fontId="6" fillId="0" borderId="0" xfId="0" applyFont="1"/>
    <xf numFmtId="0" fontId="10" fillId="0" borderId="0" xfId="0" applyFont="1"/>
    <xf numFmtId="0" fontId="11" fillId="0" borderId="0" xfId="3" applyFont="1" applyAlignment="1">
      <alignment horizontal="right"/>
    </xf>
    <xf numFmtId="0" fontId="11" fillId="0" borderId="0" xfId="3" applyFont="1" applyFill="1" applyAlignment="1">
      <alignment horizontal="center" wrapText="1"/>
    </xf>
    <xf numFmtId="169" fontId="8" fillId="0" borderId="0" xfId="2" applyNumberFormat="1" applyFont="1"/>
    <xf numFmtId="10" fontId="4" fillId="0" borderId="0" xfId="3" applyNumberFormat="1" applyFont="1" applyFill="1"/>
    <xf numFmtId="10" fontId="13" fillId="0" borderId="0" xfId="3" applyNumberFormat="1" applyFont="1" applyFill="1"/>
    <xf numFmtId="168" fontId="8" fillId="0" borderId="0" xfId="0" applyNumberFormat="1" applyFont="1" applyBorder="1"/>
    <xf numFmtId="169" fontId="8" fillId="0" borderId="0" xfId="2" applyNumberFormat="1" applyFont="1" applyBorder="1"/>
    <xf numFmtId="38" fontId="8" fillId="0" borderId="0" xfId="0" applyNumberFormat="1" applyFont="1" applyBorder="1"/>
    <xf numFmtId="9" fontId="8" fillId="0" borderId="0" xfId="2" applyNumberFormat="1" applyFont="1" applyAlignment="1">
      <alignment horizontal="right"/>
    </xf>
    <xf numFmtId="0" fontId="2" fillId="0" borderId="0" xfId="0" applyFont="1"/>
    <xf numFmtId="0" fontId="0" fillId="0" borderId="0" xfId="0" applyFont="1"/>
    <xf numFmtId="0" fontId="14" fillId="0" borderId="0" xfId="3" applyFont="1" applyAlignment="1">
      <alignment horizontal="right"/>
    </xf>
    <xf numFmtId="0" fontId="15" fillId="0" borderId="0" xfId="0" applyFont="1"/>
    <xf numFmtId="168" fontId="0" fillId="0" borderId="0" xfId="0" applyNumberFormat="1" applyFont="1"/>
    <xf numFmtId="38" fontId="0" fillId="0" borderId="0" xfId="0" applyNumberFormat="1" applyFont="1"/>
    <xf numFmtId="0" fontId="16" fillId="0" borderId="0" xfId="3" applyFont="1"/>
    <xf numFmtId="169" fontId="0" fillId="0" borderId="0" xfId="0" applyNumberFormat="1" applyFont="1"/>
    <xf numFmtId="38" fontId="0" fillId="0" borderId="0" xfId="0" applyNumberFormat="1" applyFont="1" applyAlignment="1">
      <alignment horizontal="right"/>
    </xf>
    <xf numFmtId="10" fontId="16" fillId="0" borderId="0" xfId="3" applyNumberFormat="1" applyFont="1"/>
    <xf numFmtId="10" fontId="17" fillId="0" borderId="0" xfId="3" applyNumberFormat="1" applyFont="1"/>
    <xf numFmtId="167" fontId="15" fillId="0" borderId="0" xfId="1" applyNumberFormat="1" applyFont="1" applyFill="1" applyBorder="1"/>
    <xf numFmtId="10" fontId="16" fillId="0" borderId="0" xfId="3" applyNumberFormat="1" applyFont="1" applyFill="1"/>
    <xf numFmtId="0" fontId="0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17" fillId="0" borderId="0" xfId="3" applyFont="1"/>
    <xf numFmtId="10" fontId="17" fillId="0" borderId="0" xfId="3" applyNumberFormat="1" applyFont="1" applyFill="1"/>
    <xf numFmtId="1" fontId="8" fillId="0" borderId="0" xfId="0" applyNumberFormat="1" applyFont="1"/>
    <xf numFmtId="0" fontId="0" fillId="2" borderId="0" xfId="0" applyFont="1" applyFill="1"/>
    <xf numFmtId="166" fontId="0" fillId="2" borderId="0" xfId="0" applyNumberFormat="1" applyFont="1" applyFill="1"/>
    <xf numFmtId="165" fontId="15" fillId="2" borderId="0" xfId="0" applyNumberFormat="1" applyFont="1" applyFill="1" applyAlignment="1">
      <alignment horizontal="right"/>
    </xf>
    <xf numFmtId="167" fontId="15" fillId="2" borderId="0" xfId="1" applyNumberFormat="1" applyFont="1" applyFill="1" applyBorder="1"/>
    <xf numFmtId="169" fontId="0" fillId="2" borderId="0" xfId="0" applyNumberFormat="1" applyFont="1" applyFill="1"/>
    <xf numFmtId="38" fontId="0" fillId="2" borderId="0" xfId="0" applyNumberFormat="1" applyFont="1" applyFill="1"/>
    <xf numFmtId="168" fontId="0" fillId="2" borderId="0" xfId="0" applyNumberFormat="1" applyFont="1" applyFill="1"/>
    <xf numFmtId="0" fontId="8" fillId="0" borderId="0" xfId="0" applyFont="1" applyAlignment="1">
      <alignment horizontal="left"/>
    </xf>
  </cellXfs>
  <cellStyles count="4">
    <cellStyle name="Comma" xfId="1" builtinId="3"/>
    <cellStyle name="Normal" xfId="0" builtinId="0"/>
    <cellStyle name="Normal 3" xfId="3" xr:uid="{D756727A-D4C0-6C46-9E7D-08ADB4C4C89D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Lead-In duct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Outputs!$C$48</c:f>
              <c:strCache>
                <c:ptCount val="1"/>
                <c:pt idx="0">
                  <c:v>RAB method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Outputs!$D$41:$N$41</c:f>
              <c:strCache>
                <c:ptCount val="11"/>
                <c:pt idx="0">
                  <c:v>2020/21</c:v>
                </c:pt>
                <c:pt idx="1">
                  <c:v>2020/22</c:v>
                </c:pt>
                <c:pt idx="2">
                  <c:v>2020/23</c:v>
                </c:pt>
                <c:pt idx="3">
                  <c:v>2020/24</c:v>
                </c:pt>
                <c:pt idx="4">
                  <c:v>2020/25</c:v>
                </c:pt>
                <c:pt idx="5">
                  <c:v>2020/26</c:v>
                </c:pt>
                <c:pt idx="6">
                  <c:v>2020/27</c:v>
                </c:pt>
                <c:pt idx="7">
                  <c:v>2020/28</c:v>
                </c:pt>
                <c:pt idx="8">
                  <c:v>2020/29</c:v>
                </c:pt>
                <c:pt idx="9">
                  <c:v>2020/30</c:v>
                </c:pt>
                <c:pt idx="10">
                  <c:v>2020/31</c:v>
                </c:pt>
              </c:strCache>
            </c:strRef>
          </c:cat>
          <c:val>
            <c:numRef>
              <c:f>Outputs!$D$48:$N$48</c:f>
              <c:numCache>
                <c:formatCode>"£"#,##0.00</c:formatCode>
                <c:ptCount val="11"/>
                <c:pt idx="0">
                  <c:v>0.56000000000000005</c:v>
                </c:pt>
                <c:pt idx="1">
                  <c:v>7.2633064332298741E-2</c:v>
                </c:pt>
                <c:pt idx="2">
                  <c:v>9.6382489151432854E-2</c:v>
                </c:pt>
                <c:pt idx="3">
                  <c:v>0.12019361954732065</c:v>
                </c:pt>
                <c:pt idx="4">
                  <c:v>0.1449920941736744</c:v>
                </c:pt>
                <c:pt idx="5">
                  <c:v>0.17094908695388689</c:v>
                </c:pt>
                <c:pt idx="6">
                  <c:v>0.19763698854327441</c:v>
                </c:pt>
                <c:pt idx="7">
                  <c:v>0.22423339892317173</c:v>
                </c:pt>
                <c:pt idx="8">
                  <c:v>0.25073543941370435</c:v>
                </c:pt>
                <c:pt idx="9">
                  <c:v>0.27714019768407039</c:v>
                </c:pt>
                <c:pt idx="10">
                  <c:v>0.30344472654146104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AA-894B-922F-A778747E8612}"/>
            </c:ext>
          </c:extLst>
        </c:ser>
        <c:ser>
          <c:idx val="1"/>
          <c:order val="1"/>
          <c:tx>
            <c:strRef>
              <c:f>Outputs!$C$49</c:f>
              <c:strCache>
                <c:ptCount val="1"/>
                <c:pt idx="0">
                  <c:v>RAB method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Outputs!$D$41:$N$41</c:f>
              <c:strCache>
                <c:ptCount val="11"/>
                <c:pt idx="0">
                  <c:v>2020/21</c:v>
                </c:pt>
                <c:pt idx="1">
                  <c:v>2020/22</c:v>
                </c:pt>
                <c:pt idx="2">
                  <c:v>2020/23</c:v>
                </c:pt>
                <c:pt idx="3">
                  <c:v>2020/24</c:v>
                </c:pt>
                <c:pt idx="4">
                  <c:v>2020/25</c:v>
                </c:pt>
                <c:pt idx="5">
                  <c:v>2020/26</c:v>
                </c:pt>
                <c:pt idx="6">
                  <c:v>2020/27</c:v>
                </c:pt>
                <c:pt idx="7">
                  <c:v>2020/28</c:v>
                </c:pt>
                <c:pt idx="8">
                  <c:v>2020/29</c:v>
                </c:pt>
                <c:pt idx="9">
                  <c:v>2020/30</c:v>
                </c:pt>
                <c:pt idx="10">
                  <c:v>2020/31</c:v>
                </c:pt>
              </c:strCache>
            </c:strRef>
          </c:cat>
          <c:val>
            <c:numRef>
              <c:f>Outputs!$D$49:$N$49</c:f>
              <c:numCache>
                <c:formatCode>"£"#,##0.00</c:formatCode>
                <c:ptCount val="11"/>
                <c:pt idx="0">
                  <c:v>0.56000000000000005</c:v>
                </c:pt>
                <c:pt idx="1">
                  <c:v>0.37296919680133106</c:v>
                </c:pt>
                <c:pt idx="2">
                  <c:v>0.39557390827448491</c:v>
                </c:pt>
                <c:pt idx="3">
                  <c:v>0.39170528608176797</c:v>
                </c:pt>
                <c:pt idx="4">
                  <c:v>0.41018141089292859</c:v>
                </c:pt>
                <c:pt idx="5">
                  <c:v>0.42607966513388423</c:v>
                </c:pt>
                <c:pt idx="6">
                  <c:v>0.42498883885931277</c:v>
                </c:pt>
                <c:pt idx="7">
                  <c:v>0.42392270832021273</c:v>
                </c:pt>
                <c:pt idx="8">
                  <c:v>0.42288071441806868</c:v>
                </c:pt>
                <c:pt idx="9">
                  <c:v>0.42186231071206326</c:v>
                </c:pt>
                <c:pt idx="10">
                  <c:v>0.42086696313251237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AA-894B-922F-A778747E8612}"/>
            </c:ext>
          </c:extLst>
        </c:ser>
        <c:ser>
          <c:idx val="2"/>
          <c:order val="2"/>
          <c:tx>
            <c:strRef>
              <c:f>Outputs!$C$50</c:f>
              <c:strCache>
                <c:ptCount val="1"/>
                <c:pt idx="0">
                  <c:v>RAB method 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Outputs!$D$41:$N$41</c:f>
              <c:strCache>
                <c:ptCount val="11"/>
                <c:pt idx="0">
                  <c:v>2020/21</c:v>
                </c:pt>
                <c:pt idx="1">
                  <c:v>2020/22</c:v>
                </c:pt>
                <c:pt idx="2">
                  <c:v>2020/23</c:v>
                </c:pt>
                <c:pt idx="3">
                  <c:v>2020/24</c:v>
                </c:pt>
                <c:pt idx="4">
                  <c:v>2020/25</c:v>
                </c:pt>
                <c:pt idx="5">
                  <c:v>2020/26</c:v>
                </c:pt>
                <c:pt idx="6">
                  <c:v>2020/27</c:v>
                </c:pt>
                <c:pt idx="7">
                  <c:v>2020/28</c:v>
                </c:pt>
                <c:pt idx="8">
                  <c:v>2020/29</c:v>
                </c:pt>
                <c:pt idx="9">
                  <c:v>2020/30</c:v>
                </c:pt>
                <c:pt idx="10">
                  <c:v>2020/31</c:v>
                </c:pt>
              </c:strCache>
            </c:strRef>
          </c:cat>
          <c:val>
            <c:numRef>
              <c:f>Outputs!$D$50:$N$50</c:f>
              <c:numCache>
                <c:formatCode>"£"#,##0.00</c:formatCode>
                <c:ptCount val="11"/>
                <c:pt idx="0">
                  <c:v>0.56000000000000005</c:v>
                </c:pt>
                <c:pt idx="1">
                  <c:v>0.3586168406125157</c:v>
                </c:pt>
                <c:pt idx="2">
                  <c:v>0.36016791258354586</c:v>
                </c:pt>
                <c:pt idx="3">
                  <c:v>0.36408144531782505</c:v>
                </c:pt>
                <c:pt idx="4">
                  <c:v>0.37415898949251941</c:v>
                </c:pt>
                <c:pt idx="5">
                  <c:v>0.38516387320735296</c:v>
                </c:pt>
                <c:pt idx="6">
                  <c:v>0.38805474971351889</c:v>
                </c:pt>
                <c:pt idx="7">
                  <c:v>0.39095410758075444</c:v>
                </c:pt>
                <c:pt idx="8">
                  <c:v>0.39386106400325854</c:v>
                </c:pt>
                <c:pt idx="9">
                  <c:v>0.39677474237036486</c:v>
                </c:pt>
                <c:pt idx="10">
                  <c:v>0.39969427185095913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AA-894B-922F-A778747E8612}"/>
            </c:ext>
          </c:extLst>
        </c:ser>
        <c:ser>
          <c:idx val="3"/>
          <c:order val="3"/>
          <c:tx>
            <c:strRef>
              <c:f>Outputs!$C$51</c:f>
              <c:strCache>
                <c:ptCount val="1"/>
                <c:pt idx="0">
                  <c:v>Ofcom - simplified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Outputs!$D$41:$N$41</c:f>
              <c:strCache>
                <c:ptCount val="11"/>
                <c:pt idx="0">
                  <c:v>2020/21</c:v>
                </c:pt>
                <c:pt idx="1">
                  <c:v>2020/22</c:v>
                </c:pt>
                <c:pt idx="2">
                  <c:v>2020/23</c:v>
                </c:pt>
                <c:pt idx="3">
                  <c:v>2020/24</c:v>
                </c:pt>
                <c:pt idx="4">
                  <c:v>2020/25</c:v>
                </c:pt>
                <c:pt idx="5">
                  <c:v>2020/26</c:v>
                </c:pt>
                <c:pt idx="6">
                  <c:v>2020/27</c:v>
                </c:pt>
                <c:pt idx="7">
                  <c:v>2020/28</c:v>
                </c:pt>
                <c:pt idx="8">
                  <c:v>2020/29</c:v>
                </c:pt>
                <c:pt idx="9">
                  <c:v>2020/30</c:v>
                </c:pt>
                <c:pt idx="10">
                  <c:v>2020/31</c:v>
                </c:pt>
              </c:strCache>
            </c:strRef>
          </c:cat>
          <c:val>
            <c:numRef>
              <c:f>Outputs!$D$51:$N$51</c:f>
              <c:numCache>
                <c:formatCode>"£"#,##0.00</c:formatCode>
                <c:ptCount val="11"/>
                <c:pt idx="0">
                  <c:v>0.56000000000000005</c:v>
                </c:pt>
                <c:pt idx="1">
                  <c:v>0.52011399565544125</c:v>
                </c:pt>
                <c:pt idx="2">
                  <c:v>0.53885659805327069</c:v>
                </c:pt>
                <c:pt idx="3">
                  <c:v>0.55762525890047843</c:v>
                </c:pt>
                <c:pt idx="4">
                  <c:v>0.57734487172832927</c:v>
                </c:pt>
                <c:pt idx="5">
                  <c:v>0.59818585390119761</c:v>
                </c:pt>
                <c:pt idx="6">
                  <c:v>0.62128960871151984</c:v>
                </c:pt>
                <c:pt idx="7">
                  <c:v>0.64423031762899241</c:v>
                </c:pt>
                <c:pt idx="8">
                  <c:v>0.66700367344052924</c:v>
                </c:pt>
                <c:pt idx="9">
                  <c:v>0.68960530676256937</c:v>
                </c:pt>
                <c:pt idx="10">
                  <c:v>0.71203078426062805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AA-894B-922F-A778747E8612}"/>
            </c:ext>
          </c:extLst>
        </c:ser>
        <c:ser>
          <c:idx val="4"/>
          <c:order val="4"/>
          <c:tx>
            <c:strRef>
              <c:f>Outputs!$C$52</c:f>
              <c:strCache>
                <c:ptCount val="1"/>
                <c:pt idx="0">
                  <c:v>CPI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Outputs!$D$41:$N$41</c:f>
              <c:strCache>
                <c:ptCount val="11"/>
                <c:pt idx="0">
                  <c:v>2020/21</c:v>
                </c:pt>
                <c:pt idx="1">
                  <c:v>2020/22</c:v>
                </c:pt>
                <c:pt idx="2">
                  <c:v>2020/23</c:v>
                </c:pt>
                <c:pt idx="3">
                  <c:v>2020/24</c:v>
                </c:pt>
                <c:pt idx="4">
                  <c:v>2020/25</c:v>
                </c:pt>
                <c:pt idx="5">
                  <c:v>2020/26</c:v>
                </c:pt>
                <c:pt idx="6">
                  <c:v>2020/27</c:v>
                </c:pt>
                <c:pt idx="7">
                  <c:v>2020/28</c:v>
                </c:pt>
                <c:pt idx="8">
                  <c:v>2020/29</c:v>
                </c:pt>
                <c:pt idx="9">
                  <c:v>2020/30</c:v>
                </c:pt>
                <c:pt idx="10">
                  <c:v>2020/31</c:v>
                </c:pt>
              </c:strCache>
            </c:strRef>
          </c:cat>
          <c:val>
            <c:numRef>
              <c:f>Outputs!$D$52:$N$52</c:f>
              <c:numCache>
                <c:formatCode>"£"#,##0.00</c:formatCode>
                <c:ptCount val="11"/>
                <c:pt idx="0">
                  <c:v>0.56000000000000005</c:v>
                </c:pt>
                <c:pt idx="1">
                  <c:v>0.57120000000000004</c:v>
                </c:pt>
                <c:pt idx="2">
                  <c:v>0.58262400000000003</c:v>
                </c:pt>
                <c:pt idx="3">
                  <c:v>0.59427648</c:v>
                </c:pt>
                <c:pt idx="4">
                  <c:v>0.6061620096</c:v>
                </c:pt>
                <c:pt idx="5">
                  <c:v>0.61828524979200006</c:v>
                </c:pt>
                <c:pt idx="6">
                  <c:v>0.63065095478784006</c:v>
                </c:pt>
                <c:pt idx="7">
                  <c:v>0.64326397388359691</c:v>
                </c:pt>
                <c:pt idx="8">
                  <c:v>0.65612925336126882</c:v>
                </c:pt>
                <c:pt idx="9">
                  <c:v>0.66925183842849423</c:v>
                </c:pt>
                <c:pt idx="10">
                  <c:v>0.68263687519706417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6AA-894B-922F-A778747E8612}"/>
            </c:ext>
          </c:extLst>
        </c:ser>
        <c:ser>
          <c:idx val="5"/>
          <c:order val="5"/>
          <c:tx>
            <c:strRef>
              <c:f>Outputs!$C$53</c:f>
              <c:strCache>
                <c:ptCount val="1"/>
                <c:pt idx="0">
                  <c:v>CPI-CPI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Outputs!$D$41:$N$41</c:f>
              <c:strCache>
                <c:ptCount val="11"/>
                <c:pt idx="0">
                  <c:v>2020/21</c:v>
                </c:pt>
                <c:pt idx="1">
                  <c:v>2020/22</c:v>
                </c:pt>
                <c:pt idx="2">
                  <c:v>2020/23</c:v>
                </c:pt>
                <c:pt idx="3">
                  <c:v>2020/24</c:v>
                </c:pt>
                <c:pt idx="4">
                  <c:v>2020/25</c:v>
                </c:pt>
                <c:pt idx="5">
                  <c:v>2020/26</c:v>
                </c:pt>
                <c:pt idx="6">
                  <c:v>2020/27</c:v>
                </c:pt>
                <c:pt idx="7">
                  <c:v>2020/28</c:v>
                </c:pt>
                <c:pt idx="8">
                  <c:v>2020/29</c:v>
                </c:pt>
                <c:pt idx="9">
                  <c:v>2020/30</c:v>
                </c:pt>
                <c:pt idx="10">
                  <c:v>2020/31</c:v>
                </c:pt>
              </c:strCache>
            </c:strRef>
          </c:cat>
          <c:val>
            <c:numRef>
              <c:f>Outputs!$D$53:$N$53</c:f>
              <c:numCache>
                <c:formatCode>"£"#,##0.00</c:formatCode>
                <c:ptCount val="11"/>
                <c:pt idx="0">
                  <c:v>0.56000000000000005</c:v>
                </c:pt>
                <c:pt idx="1">
                  <c:v>0.56000000000000005</c:v>
                </c:pt>
                <c:pt idx="2">
                  <c:v>0.56000000000000005</c:v>
                </c:pt>
                <c:pt idx="3">
                  <c:v>0.56000000000000005</c:v>
                </c:pt>
                <c:pt idx="4">
                  <c:v>0.56000000000000005</c:v>
                </c:pt>
                <c:pt idx="5">
                  <c:v>0.56000000000000005</c:v>
                </c:pt>
                <c:pt idx="6">
                  <c:v>0.56000000000000005</c:v>
                </c:pt>
                <c:pt idx="7">
                  <c:v>0.56000000000000005</c:v>
                </c:pt>
                <c:pt idx="8">
                  <c:v>0.56000000000000005</c:v>
                </c:pt>
                <c:pt idx="9">
                  <c:v>0.56000000000000005</c:v>
                </c:pt>
                <c:pt idx="10">
                  <c:v>0.56000000000000005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6AA-894B-922F-A778747E86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5021327"/>
        <c:axId val="1065017151"/>
      </c:lineChart>
      <c:catAx>
        <c:axId val="10650213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5017151"/>
        <c:crosses val="autoZero"/>
        <c:auto val="1"/>
        <c:lblAlgn val="ctr"/>
        <c:lblOffset val="100"/>
        <c:noMultiLvlLbl val="0"/>
      </c:catAx>
      <c:valAx>
        <c:axId val="1065017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£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50213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Spine Duct: Single Bore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Outputs!$C$72</c:f>
              <c:strCache>
                <c:ptCount val="1"/>
                <c:pt idx="0">
                  <c:v>RAB method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Outputs!$D$41:$N$41</c:f>
              <c:strCache>
                <c:ptCount val="11"/>
                <c:pt idx="0">
                  <c:v>2020/21</c:v>
                </c:pt>
                <c:pt idx="1">
                  <c:v>2020/22</c:v>
                </c:pt>
                <c:pt idx="2">
                  <c:v>2020/23</c:v>
                </c:pt>
                <c:pt idx="3">
                  <c:v>2020/24</c:v>
                </c:pt>
                <c:pt idx="4">
                  <c:v>2020/25</c:v>
                </c:pt>
                <c:pt idx="5">
                  <c:v>2020/26</c:v>
                </c:pt>
                <c:pt idx="6">
                  <c:v>2020/27</c:v>
                </c:pt>
                <c:pt idx="7">
                  <c:v>2020/28</c:v>
                </c:pt>
                <c:pt idx="8">
                  <c:v>2020/29</c:v>
                </c:pt>
                <c:pt idx="9">
                  <c:v>2020/30</c:v>
                </c:pt>
                <c:pt idx="10">
                  <c:v>2020/31</c:v>
                </c:pt>
              </c:strCache>
            </c:strRef>
          </c:cat>
          <c:val>
            <c:numRef>
              <c:f>Outputs!$D$72:$N$72</c:f>
              <c:numCache>
                <c:formatCode>"£"#,##0.00</c:formatCode>
                <c:ptCount val="11"/>
                <c:pt idx="0">
                  <c:v>0.28999999999999998</c:v>
                </c:pt>
                <c:pt idx="1">
                  <c:v>4.9824189306840842E-2</c:v>
                </c:pt>
                <c:pt idx="2">
                  <c:v>6.6115610424687457E-2</c:v>
                </c:pt>
                <c:pt idx="3">
                  <c:v>8.2449359790222956E-2</c:v>
                </c:pt>
                <c:pt idx="4">
                  <c:v>9.9460398848847734E-2</c:v>
                </c:pt>
                <c:pt idx="5">
                  <c:v>0.11726614797986031</c:v>
                </c:pt>
                <c:pt idx="6">
                  <c:v>0.13557327949380202</c:v>
                </c:pt>
                <c:pt idx="7">
                  <c:v>0.15381765067423089</c:v>
                </c:pt>
                <c:pt idx="8">
                  <c:v>0.17199728682969848</c:v>
                </c:pt>
                <c:pt idx="9">
                  <c:v>0.19011019018518946</c:v>
                </c:pt>
                <c:pt idx="10">
                  <c:v>0.20815433905135661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45-754D-8671-792D97230135}"/>
            </c:ext>
          </c:extLst>
        </c:ser>
        <c:ser>
          <c:idx val="1"/>
          <c:order val="1"/>
          <c:tx>
            <c:strRef>
              <c:f>Outputs!$C$73</c:f>
              <c:strCache>
                <c:ptCount val="1"/>
                <c:pt idx="0">
                  <c:v>RAB method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Outputs!$D$41:$N$41</c:f>
              <c:strCache>
                <c:ptCount val="11"/>
                <c:pt idx="0">
                  <c:v>2020/21</c:v>
                </c:pt>
                <c:pt idx="1">
                  <c:v>2020/22</c:v>
                </c:pt>
                <c:pt idx="2">
                  <c:v>2020/23</c:v>
                </c:pt>
                <c:pt idx="3">
                  <c:v>2020/24</c:v>
                </c:pt>
                <c:pt idx="4">
                  <c:v>2020/25</c:v>
                </c:pt>
                <c:pt idx="5">
                  <c:v>2020/26</c:v>
                </c:pt>
                <c:pt idx="6">
                  <c:v>2020/27</c:v>
                </c:pt>
                <c:pt idx="7">
                  <c:v>2020/28</c:v>
                </c:pt>
                <c:pt idx="8">
                  <c:v>2020/29</c:v>
                </c:pt>
                <c:pt idx="9">
                  <c:v>2020/30</c:v>
                </c:pt>
                <c:pt idx="10">
                  <c:v>2020/31</c:v>
                </c:pt>
              </c:strCache>
            </c:strRef>
          </c:cat>
          <c:val>
            <c:numRef>
              <c:f>Outputs!$D$73:$N$73</c:f>
              <c:numCache>
                <c:formatCode>"£"#,##0.00</c:formatCode>
                <c:ptCount val="11"/>
                <c:pt idx="0">
                  <c:v>0.28999999999999998</c:v>
                </c:pt>
                <c:pt idx="1">
                  <c:v>0.25584612239451376</c:v>
                </c:pt>
                <c:pt idx="2">
                  <c:v>0.27135230314041003</c:v>
                </c:pt>
                <c:pt idx="3">
                  <c:v>0.26869853978540781</c:v>
                </c:pt>
                <c:pt idx="4">
                  <c:v>0.2813726290409086</c:v>
                </c:pt>
                <c:pt idx="5">
                  <c:v>0.29227837336315959</c:v>
                </c:pt>
                <c:pt idx="6">
                  <c:v>0.2915300979695114</c:v>
                </c:pt>
                <c:pt idx="7">
                  <c:v>0.2907987631388218</c:v>
                </c:pt>
                <c:pt idx="8">
                  <c:v>0.29008398534561908</c:v>
                </c:pt>
                <c:pt idx="9">
                  <c:v>0.28938538974724715</c:v>
                </c:pt>
                <c:pt idx="10">
                  <c:v>0.28870260998729158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45-754D-8671-792D97230135}"/>
            </c:ext>
          </c:extLst>
        </c:ser>
        <c:ser>
          <c:idx val="2"/>
          <c:order val="2"/>
          <c:tx>
            <c:strRef>
              <c:f>Outputs!$C$74</c:f>
              <c:strCache>
                <c:ptCount val="1"/>
                <c:pt idx="0">
                  <c:v>RAB method 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Outputs!$D$41:$N$41</c:f>
              <c:strCache>
                <c:ptCount val="11"/>
                <c:pt idx="0">
                  <c:v>2020/21</c:v>
                </c:pt>
                <c:pt idx="1">
                  <c:v>2020/22</c:v>
                </c:pt>
                <c:pt idx="2">
                  <c:v>2020/23</c:v>
                </c:pt>
                <c:pt idx="3">
                  <c:v>2020/24</c:v>
                </c:pt>
                <c:pt idx="4">
                  <c:v>2020/25</c:v>
                </c:pt>
                <c:pt idx="5">
                  <c:v>2020/26</c:v>
                </c:pt>
                <c:pt idx="6">
                  <c:v>2020/27</c:v>
                </c:pt>
                <c:pt idx="7">
                  <c:v>2020/28</c:v>
                </c:pt>
                <c:pt idx="8">
                  <c:v>2020/29</c:v>
                </c:pt>
                <c:pt idx="9">
                  <c:v>2020/30</c:v>
                </c:pt>
                <c:pt idx="10">
                  <c:v>2020/31</c:v>
                </c:pt>
              </c:strCache>
            </c:strRef>
          </c:cat>
          <c:val>
            <c:numRef>
              <c:f>Outputs!$D$74:$N$74</c:f>
              <c:numCache>
                <c:formatCode>"£"#,##0.00</c:formatCode>
                <c:ptCount val="11"/>
                <c:pt idx="0">
                  <c:v>0.28999999999999998</c:v>
                </c:pt>
                <c:pt idx="1">
                  <c:v>0.24600081959303532</c:v>
                </c:pt>
                <c:pt idx="2">
                  <c:v>0.24706481027308677</c:v>
                </c:pt>
                <c:pt idx="3">
                  <c:v>0.24974938096556321</c:v>
                </c:pt>
                <c:pt idx="4">
                  <c:v>0.25666228589837553</c:v>
                </c:pt>
                <c:pt idx="5">
                  <c:v>0.26421131903566825</c:v>
                </c:pt>
                <c:pt idx="6">
                  <c:v>0.26619437702213761</c:v>
                </c:pt>
                <c:pt idx="7">
                  <c:v>0.26818325297792162</c:v>
                </c:pt>
                <c:pt idx="8">
                  <c:v>0.27017734132367754</c:v>
                </c:pt>
                <c:pt idx="9">
                  <c:v>0.27217604072974677</c:v>
                </c:pt>
                <c:pt idx="10">
                  <c:v>0.2741787538310767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45-754D-8671-792D97230135}"/>
            </c:ext>
          </c:extLst>
        </c:ser>
        <c:ser>
          <c:idx val="3"/>
          <c:order val="3"/>
          <c:tx>
            <c:strRef>
              <c:f>Outputs!$C$75</c:f>
              <c:strCache>
                <c:ptCount val="1"/>
                <c:pt idx="0">
                  <c:v>Ofcom - simplified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Outputs!$D$41:$N$41</c:f>
              <c:strCache>
                <c:ptCount val="11"/>
                <c:pt idx="0">
                  <c:v>2020/21</c:v>
                </c:pt>
                <c:pt idx="1">
                  <c:v>2020/22</c:v>
                </c:pt>
                <c:pt idx="2">
                  <c:v>2020/23</c:v>
                </c:pt>
                <c:pt idx="3">
                  <c:v>2020/24</c:v>
                </c:pt>
                <c:pt idx="4">
                  <c:v>2020/25</c:v>
                </c:pt>
                <c:pt idx="5">
                  <c:v>2020/26</c:v>
                </c:pt>
                <c:pt idx="6">
                  <c:v>2020/27</c:v>
                </c:pt>
                <c:pt idx="7">
                  <c:v>2020/28</c:v>
                </c:pt>
                <c:pt idx="8">
                  <c:v>2020/29</c:v>
                </c:pt>
                <c:pt idx="9">
                  <c:v>2020/30</c:v>
                </c:pt>
                <c:pt idx="10">
                  <c:v>2020/31</c:v>
                </c:pt>
              </c:strCache>
            </c:strRef>
          </c:cat>
          <c:val>
            <c:numRef>
              <c:f>Outputs!$D$75:$N$75</c:f>
              <c:numCache>
                <c:formatCode>"£"#,##0.00</c:formatCode>
                <c:ptCount val="11"/>
                <c:pt idx="0">
                  <c:v>0.28999999999999998</c:v>
                </c:pt>
                <c:pt idx="1">
                  <c:v>0.35678321462681911</c:v>
                </c:pt>
                <c:pt idx="2">
                  <c:v>0.36964009982857754</c:v>
                </c:pt>
                <c:pt idx="3">
                  <c:v>0.38251486037576993</c:v>
                </c:pt>
                <c:pt idx="4">
                  <c:v>0.39604194658126751</c:v>
                </c:pt>
                <c:pt idx="5">
                  <c:v>0.41033825984668104</c:v>
                </c:pt>
                <c:pt idx="6">
                  <c:v>0.42618676994260501</c:v>
                </c:pt>
                <c:pt idx="7">
                  <c:v>0.44192343525398464</c:v>
                </c:pt>
                <c:pt idx="8">
                  <c:v>0.45754530115674935</c:v>
                </c:pt>
                <c:pt idx="9">
                  <c:v>0.47304937037967443</c:v>
                </c:pt>
                <c:pt idx="10">
                  <c:v>0.48843260178304387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45-754D-8671-792D97230135}"/>
            </c:ext>
          </c:extLst>
        </c:ser>
        <c:ser>
          <c:idx val="4"/>
          <c:order val="4"/>
          <c:tx>
            <c:strRef>
              <c:f>Outputs!$C$76</c:f>
              <c:strCache>
                <c:ptCount val="1"/>
                <c:pt idx="0">
                  <c:v>CPI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Outputs!$D$41:$N$41</c:f>
              <c:strCache>
                <c:ptCount val="11"/>
                <c:pt idx="0">
                  <c:v>2020/21</c:v>
                </c:pt>
                <c:pt idx="1">
                  <c:v>2020/22</c:v>
                </c:pt>
                <c:pt idx="2">
                  <c:v>2020/23</c:v>
                </c:pt>
                <c:pt idx="3">
                  <c:v>2020/24</c:v>
                </c:pt>
                <c:pt idx="4">
                  <c:v>2020/25</c:v>
                </c:pt>
                <c:pt idx="5">
                  <c:v>2020/26</c:v>
                </c:pt>
                <c:pt idx="6">
                  <c:v>2020/27</c:v>
                </c:pt>
                <c:pt idx="7">
                  <c:v>2020/28</c:v>
                </c:pt>
                <c:pt idx="8">
                  <c:v>2020/29</c:v>
                </c:pt>
                <c:pt idx="9">
                  <c:v>2020/30</c:v>
                </c:pt>
                <c:pt idx="10">
                  <c:v>2020/31</c:v>
                </c:pt>
              </c:strCache>
            </c:strRef>
          </c:cat>
          <c:val>
            <c:numRef>
              <c:f>Outputs!$D$76:$N$76</c:f>
              <c:numCache>
                <c:formatCode>"£"#,##0.00</c:formatCode>
                <c:ptCount val="11"/>
                <c:pt idx="0">
                  <c:v>0.28999999999999998</c:v>
                </c:pt>
                <c:pt idx="1">
                  <c:v>0.29580000000000001</c:v>
                </c:pt>
                <c:pt idx="2">
                  <c:v>0.30171600000000004</c:v>
                </c:pt>
                <c:pt idx="3">
                  <c:v>0.30775032000000002</c:v>
                </c:pt>
                <c:pt idx="4">
                  <c:v>0.31390532640000002</c:v>
                </c:pt>
                <c:pt idx="5">
                  <c:v>0.320183432928</c:v>
                </c:pt>
                <c:pt idx="6">
                  <c:v>0.32658710158656001</c:v>
                </c:pt>
                <c:pt idx="7">
                  <c:v>0.33311884361829119</c:v>
                </c:pt>
                <c:pt idx="8">
                  <c:v>0.33978122049065701</c:v>
                </c:pt>
                <c:pt idx="9">
                  <c:v>0.34657684490047014</c:v>
                </c:pt>
                <c:pt idx="10">
                  <c:v>0.35350838179847954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45-754D-8671-792D97230135}"/>
            </c:ext>
          </c:extLst>
        </c:ser>
        <c:ser>
          <c:idx val="5"/>
          <c:order val="5"/>
          <c:tx>
            <c:strRef>
              <c:f>Outputs!$C$77</c:f>
              <c:strCache>
                <c:ptCount val="1"/>
                <c:pt idx="0">
                  <c:v>CPI-CPI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Outputs!$D$41:$N$41</c:f>
              <c:strCache>
                <c:ptCount val="11"/>
                <c:pt idx="0">
                  <c:v>2020/21</c:v>
                </c:pt>
                <c:pt idx="1">
                  <c:v>2020/22</c:v>
                </c:pt>
                <c:pt idx="2">
                  <c:v>2020/23</c:v>
                </c:pt>
                <c:pt idx="3">
                  <c:v>2020/24</c:v>
                </c:pt>
                <c:pt idx="4">
                  <c:v>2020/25</c:v>
                </c:pt>
                <c:pt idx="5">
                  <c:v>2020/26</c:v>
                </c:pt>
                <c:pt idx="6">
                  <c:v>2020/27</c:v>
                </c:pt>
                <c:pt idx="7">
                  <c:v>2020/28</c:v>
                </c:pt>
                <c:pt idx="8">
                  <c:v>2020/29</c:v>
                </c:pt>
                <c:pt idx="9">
                  <c:v>2020/30</c:v>
                </c:pt>
                <c:pt idx="10">
                  <c:v>2020/31</c:v>
                </c:pt>
              </c:strCache>
            </c:strRef>
          </c:cat>
          <c:val>
            <c:numRef>
              <c:f>Outputs!$D$77:$N$77</c:f>
              <c:numCache>
                <c:formatCode>"£"#,##0.00</c:formatCode>
                <c:ptCount val="11"/>
                <c:pt idx="0">
                  <c:v>0.28999999999999998</c:v>
                </c:pt>
                <c:pt idx="1">
                  <c:v>0.28999999999999998</c:v>
                </c:pt>
                <c:pt idx="2">
                  <c:v>0.28999999999999998</c:v>
                </c:pt>
                <c:pt idx="3">
                  <c:v>0.28999999999999998</c:v>
                </c:pt>
                <c:pt idx="4">
                  <c:v>0.28999999999999998</c:v>
                </c:pt>
                <c:pt idx="5">
                  <c:v>0.28999999999999998</c:v>
                </c:pt>
                <c:pt idx="6">
                  <c:v>0.28999999999999998</c:v>
                </c:pt>
                <c:pt idx="7">
                  <c:v>0.28999999999999998</c:v>
                </c:pt>
                <c:pt idx="8">
                  <c:v>0.28999999999999998</c:v>
                </c:pt>
                <c:pt idx="9">
                  <c:v>0.28999999999999998</c:v>
                </c:pt>
                <c:pt idx="10">
                  <c:v>0.28999999999999998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045-754D-8671-792D972301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0172543"/>
        <c:axId val="580174191"/>
      </c:lineChart>
      <c:catAx>
        <c:axId val="5801725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0174191"/>
        <c:crosses val="autoZero"/>
        <c:auto val="1"/>
        <c:lblAlgn val="ctr"/>
        <c:lblOffset val="100"/>
        <c:noMultiLvlLbl val="0"/>
      </c:catAx>
      <c:valAx>
        <c:axId val="5801741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£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01725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Spine Duct: 2 bores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Outputs!$C$60</c:f>
              <c:strCache>
                <c:ptCount val="1"/>
                <c:pt idx="0">
                  <c:v>RAB method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Outputs!$D$41:$N$41</c:f>
              <c:strCache>
                <c:ptCount val="11"/>
                <c:pt idx="0">
                  <c:v>2020/21</c:v>
                </c:pt>
                <c:pt idx="1">
                  <c:v>2020/22</c:v>
                </c:pt>
                <c:pt idx="2">
                  <c:v>2020/23</c:v>
                </c:pt>
                <c:pt idx="3">
                  <c:v>2020/24</c:v>
                </c:pt>
                <c:pt idx="4">
                  <c:v>2020/25</c:v>
                </c:pt>
                <c:pt idx="5">
                  <c:v>2020/26</c:v>
                </c:pt>
                <c:pt idx="6">
                  <c:v>2020/27</c:v>
                </c:pt>
                <c:pt idx="7">
                  <c:v>2020/28</c:v>
                </c:pt>
                <c:pt idx="8">
                  <c:v>2020/29</c:v>
                </c:pt>
                <c:pt idx="9">
                  <c:v>2020/30</c:v>
                </c:pt>
                <c:pt idx="10">
                  <c:v>2020/31</c:v>
                </c:pt>
              </c:strCache>
            </c:strRef>
          </c:cat>
          <c:val>
            <c:numRef>
              <c:f>Outputs!$D$60:$N$60</c:f>
              <c:numCache>
                <c:formatCode>"£"#,##0.00</c:formatCode>
                <c:ptCount val="11"/>
                <c:pt idx="0">
                  <c:v>0.18</c:v>
                </c:pt>
                <c:pt idx="1">
                  <c:v>3.3828829869188295E-2</c:v>
                </c:pt>
                <c:pt idx="2">
                  <c:v>4.4890117990283036E-2</c:v>
                </c:pt>
                <c:pt idx="3">
                  <c:v>5.5980145466892645E-2</c:v>
                </c:pt>
                <c:pt idx="4">
                  <c:v>6.7530028249096249E-2</c:v>
                </c:pt>
                <c:pt idx="5">
                  <c:v>7.9619490544948782E-2</c:v>
                </c:pt>
                <c:pt idx="6">
                  <c:v>9.2049373418988042E-2</c:v>
                </c:pt>
                <c:pt idx="7">
                  <c:v>0.10443664428720288</c:v>
                </c:pt>
                <c:pt idx="8">
                  <c:v>0.11677996240522827</c:v>
                </c:pt>
                <c:pt idx="9">
                  <c:v>0.12907797135578888</c:v>
                </c:pt>
                <c:pt idx="10">
                  <c:v>0.14132929848463924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E6-7F49-9F18-22BE871E63E6}"/>
            </c:ext>
          </c:extLst>
        </c:ser>
        <c:ser>
          <c:idx val="1"/>
          <c:order val="1"/>
          <c:tx>
            <c:strRef>
              <c:f>Outputs!$C$61</c:f>
              <c:strCache>
                <c:ptCount val="1"/>
                <c:pt idx="0">
                  <c:v>RAB method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Outputs!$D$41:$N$41</c:f>
              <c:strCache>
                <c:ptCount val="11"/>
                <c:pt idx="0">
                  <c:v>2020/21</c:v>
                </c:pt>
                <c:pt idx="1">
                  <c:v>2020/22</c:v>
                </c:pt>
                <c:pt idx="2">
                  <c:v>2020/23</c:v>
                </c:pt>
                <c:pt idx="3">
                  <c:v>2020/24</c:v>
                </c:pt>
                <c:pt idx="4">
                  <c:v>2020/25</c:v>
                </c:pt>
                <c:pt idx="5">
                  <c:v>2020/26</c:v>
                </c:pt>
                <c:pt idx="6">
                  <c:v>2020/27</c:v>
                </c:pt>
                <c:pt idx="7">
                  <c:v>2020/28</c:v>
                </c:pt>
                <c:pt idx="8">
                  <c:v>2020/29</c:v>
                </c:pt>
                <c:pt idx="9">
                  <c:v>2020/30</c:v>
                </c:pt>
                <c:pt idx="10">
                  <c:v>2020/31</c:v>
                </c:pt>
              </c:strCache>
            </c:strRef>
          </c:cat>
          <c:val>
            <c:numRef>
              <c:f>Outputs!$D$61:$N$61</c:f>
              <c:numCache>
                <c:formatCode>"£"#,##0.00</c:formatCode>
                <c:ptCount val="11"/>
                <c:pt idx="0">
                  <c:v>0.18</c:v>
                </c:pt>
                <c:pt idx="1">
                  <c:v>0.17371030151387146</c:v>
                </c:pt>
                <c:pt idx="2">
                  <c:v>0.18423843970681511</c:v>
                </c:pt>
                <c:pt idx="3">
                  <c:v>0.18243662997747689</c:v>
                </c:pt>
                <c:pt idx="4">
                  <c:v>0.19104188006053999</c:v>
                </c:pt>
                <c:pt idx="5">
                  <c:v>0.1984464876298124</c:v>
                </c:pt>
                <c:pt idx="6">
                  <c:v>0.19793843559044791</c:v>
                </c:pt>
                <c:pt idx="7">
                  <c:v>0.19744188558313222</c:v>
                </c:pt>
                <c:pt idx="8">
                  <c:v>0.19695657720788462</c:v>
                </c:pt>
                <c:pt idx="9">
                  <c:v>0.19648225596004362</c:v>
                </c:pt>
                <c:pt idx="10">
                  <c:v>0.19601867309679988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E6-7F49-9F18-22BE871E63E6}"/>
            </c:ext>
          </c:extLst>
        </c:ser>
        <c:ser>
          <c:idx val="2"/>
          <c:order val="2"/>
          <c:tx>
            <c:strRef>
              <c:f>Outputs!$C$62</c:f>
              <c:strCache>
                <c:ptCount val="1"/>
                <c:pt idx="0">
                  <c:v>RAB method 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Outputs!$D$41:$N$41</c:f>
              <c:strCache>
                <c:ptCount val="11"/>
                <c:pt idx="0">
                  <c:v>2020/21</c:v>
                </c:pt>
                <c:pt idx="1">
                  <c:v>2020/22</c:v>
                </c:pt>
                <c:pt idx="2">
                  <c:v>2020/23</c:v>
                </c:pt>
                <c:pt idx="3">
                  <c:v>2020/24</c:v>
                </c:pt>
                <c:pt idx="4">
                  <c:v>2020/25</c:v>
                </c:pt>
                <c:pt idx="5">
                  <c:v>2020/26</c:v>
                </c:pt>
                <c:pt idx="6">
                  <c:v>2020/27</c:v>
                </c:pt>
                <c:pt idx="7">
                  <c:v>2020/28</c:v>
                </c:pt>
                <c:pt idx="8">
                  <c:v>2020/29</c:v>
                </c:pt>
                <c:pt idx="9">
                  <c:v>2020/30</c:v>
                </c:pt>
                <c:pt idx="10">
                  <c:v>2020/31</c:v>
                </c:pt>
              </c:strCache>
            </c:strRef>
          </c:cat>
          <c:val>
            <c:numRef>
              <c:f>Outputs!$D$62:$N$62</c:f>
              <c:numCache>
                <c:formatCode>"£"#,##0.00</c:formatCode>
                <c:ptCount val="11"/>
                <c:pt idx="0">
                  <c:v>0.18</c:v>
                </c:pt>
                <c:pt idx="1">
                  <c:v>0.16702569554003921</c:v>
                </c:pt>
                <c:pt idx="2">
                  <c:v>0.16774810688678876</c:v>
                </c:pt>
                <c:pt idx="3">
                  <c:v>0.16957083368858997</c:v>
                </c:pt>
                <c:pt idx="4">
                  <c:v>0.17426444713473732</c:v>
                </c:pt>
                <c:pt idx="5">
                  <c:v>0.17938996871835247</c:v>
                </c:pt>
                <c:pt idx="6">
                  <c:v>0.18073639366130279</c:v>
                </c:pt>
                <c:pt idx="7">
                  <c:v>0.18208676879585414</c:v>
                </c:pt>
                <c:pt idx="8">
                  <c:v>0.18344068295544583</c:v>
                </c:pt>
                <c:pt idx="9">
                  <c:v>0.18479772785889956</c:v>
                </c:pt>
                <c:pt idx="10">
                  <c:v>0.18615749791686179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E6-7F49-9F18-22BE871E63E6}"/>
            </c:ext>
          </c:extLst>
        </c:ser>
        <c:ser>
          <c:idx val="3"/>
          <c:order val="3"/>
          <c:tx>
            <c:strRef>
              <c:f>Outputs!$C$63</c:f>
              <c:strCache>
                <c:ptCount val="1"/>
                <c:pt idx="0">
                  <c:v>Ofcom - simplified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Outputs!$D$41:$N$41</c:f>
              <c:strCache>
                <c:ptCount val="11"/>
                <c:pt idx="0">
                  <c:v>2020/21</c:v>
                </c:pt>
                <c:pt idx="1">
                  <c:v>2020/22</c:v>
                </c:pt>
                <c:pt idx="2">
                  <c:v>2020/23</c:v>
                </c:pt>
                <c:pt idx="3">
                  <c:v>2020/24</c:v>
                </c:pt>
                <c:pt idx="4">
                  <c:v>2020/25</c:v>
                </c:pt>
                <c:pt idx="5">
                  <c:v>2020/26</c:v>
                </c:pt>
                <c:pt idx="6">
                  <c:v>2020/27</c:v>
                </c:pt>
                <c:pt idx="7">
                  <c:v>2020/28</c:v>
                </c:pt>
                <c:pt idx="8">
                  <c:v>2020/29</c:v>
                </c:pt>
                <c:pt idx="9">
                  <c:v>2020/30</c:v>
                </c:pt>
                <c:pt idx="10">
                  <c:v>2020/31</c:v>
                </c:pt>
              </c:strCache>
            </c:strRef>
          </c:cat>
          <c:val>
            <c:numRef>
              <c:f>Outputs!$D$63:$N$63</c:f>
              <c:numCache>
                <c:formatCode>"£"#,##0.00</c:formatCode>
                <c:ptCount val="11"/>
                <c:pt idx="0">
                  <c:v>0.18</c:v>
                </c:pt>
                <c:pt idx="1">
                  <c:v>0.18168221353481626</c:v>
                </c:pt>
                <c:pt idx="2">
                  <c:v>0.18822923499450492</c:v>
                </c:pt>
                <c:pt idx="3">
                  <c:v>0.19478535899095267</c:v>
                </c:pt>
                <c:pt idx="4">
                  <c:v>0.20167366220628649</c:v>
                </c:pt>
                <c:pt idx="5">
                  <c:v>0.20895367352118052</c:v>
                </c:pt>
                <c:pt idx="6">
                  <c:v>0.21702409913934778</c:v>
                </c:pt>
                <c:pt idx="7">
                  <c:v>0.2250375708224775</c:v>
                </c:pt>
                <c:pt idx="8">
                  <c:v>0.23299258400808104</c:v>
                </c:pt>
                <c:pt idx="9">
                  <c:v>0.2408876124167586</c:v>
                </c:pt>
                <c:pt idx="10">
                  <c:v>0.24872110743026637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AE6-7F49-9F18-22BE871E63E6}"/>
            </c:ext>
          </c:extLst>
        </c:ser>
        <c:ser>
          <c:idx val="4"/>
          <c:order val="4"/>
          <c:tx>
            <c:strRef>
              <c:f>Outputs!$C$64</c:f>
              <c:strCache>
                <c:ptCount val="1"/>
                <c:pt idx="0">
                  <c:v>CPI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Outputs!$D$41:$N$41</c:f>
              <c:strCache>
                <c:ptCount val="11"/>
                <c:pt idx="0">
                  <c:v>2020/21</c:v>
                </c:pt>
                <c:pt idx="1">
                  <c:v>2020/22</c:v>
                </c:pt>
                <c:pt idx="2">
                  <c:v>2020/23</c:v>
                </c:pt>
                <c:pt idx="3">
                  <c:v>2020/24</c:v>
                </c:pt>
                <c:pt idx="4">
                  <c:v>2020/25</c:v>
                </c:pt>
                <c:pt idx="5">
                  <c:v>2020/26</c:v>
                </c:pt>
                <c:pt idx="6">
                  <c:v>2020/27</c:v>
                </c:pt>
                <c:pt idx="7">
                  <c:v>2020/28</c:v>
                </c:pt>
                <c:pt idx="8">
                  <c:v>2020/29</c:v>
                </c:pt>
                <c:pt idx="9">
                  <c:v>2020/30</c:v>
                </c:pt>
                <c:pt idx="10">
                  <c:v>2020/31</c:v>
                </c:pt>
              </c:strCache>
            </c:strRef>
          </c:cat>
          <c:val>
            <c:numRef>
              <c:f>Outputs!$D$64:$N$64</c:f>
              <c:numCache>
                <c:formatCode>"£"#,##0.00</c:formatCode>
                <c:ptCount val="11"/>
                <c:pt idx="0">
                  <c:v>0.18</c:v>
                </c:pt>
                <c:pt idx="1">
                  <c:v>0.18359999999999999</c:v>
                </c:pt>
                <c:pt idx="2">
                  <c:v>0.18727199999999999</c:v>
                </c:pt>
                <c:pt idx="3">
                  <c:v>0.19101744000000001</c:v>
                </c:pt>
                <c:pt idx="4">
                  <c:v>0.19483778880000002</c:v>
                </c:pt>
                <c:pt idx="5">
                  <c:v>0.19873454457600004</c:v>
                </c:pt>
                <c:pt idx="6">
                  <c:v>0.20270923546752004</c:v>
                </c:pt>
                <c:pt idx="7">
                  <c:v>0.20676342017687044</c:v>
                </c:pt>
                <c:pt idx="8">
                  <c:v>0.21089868858040786</c:v>
                </c:pt>
                <c:pt idx="9">
                  <c:v>0.21511666235201601</c:v>
                </c:pt>
                <c:pt idx="10">
                  <c:v>0.21941899559905634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AE6-7F49-9F18-22BE871E63E6}"/>
            </c:ext>
          </c:extLst>
        </c:ser>
        <c:ser>
          <c:idx val="5"/>
          <c:order val="5"/>
          <c:tx>
            <c:strRef>
              <c:f>Outputs!$C$65</c:f>
              <c:strCache>
                <c:ptCount val="1"/>
                <c:pt idx="0">
                  <c:v>CPI-CPI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Outputs!$D$41:$N$41</c:f>
              <c:strCache>
                <c:ptCount val="11"/>
                <c:pt idx="0">
                  <c:v>2020/21</c:v>
                </c:pt>
                <c:pt idx="1">
                  <c:v>2020/22</c:v>
                </c:pt>
                <c:pt idx="2">
                  <c:v>2020/23</c:v>
                </c:pt>
                <c:pt idx="3">
                  <c:v>2020/24</c:v>
                </c:pt>
                <c:pt idx="4">
                  <c:v>2020/25</c:v>
                </c:pt>
                <c:pt idx="5">
                  <c:v>2020/26</c:v>
                </c:pt>
                <c:pt idx="6">
                  <c:v>2020/27</c:v>
                </c:pt>
                <c:pt idx="7">
                  <c:v>2020/28</c:v>
                </c:pt>
                <c:pt idx="8">
                  <c:v>2020/29</c:v>
                </c:pt>
                <c:pt idx="9">
                  <c:v>2020/30</c:v>
                </c:pt>
                <c:pt idx="10">
                  <c:v>2020/31</c:v>
                </c:pt>
              </c:strCache>
            </c:strRef>
          </c:cat>
          <c:val>
            <c:numRef>
              <c:f>Outputs!$D$65:$N$65</c:f>
              <c:numCache>
                <c:formatCode>"£"#,##0.00</c:formatCode>
                <c:ptCount val="11"/>
                <c:pt idx="0">
                  <c:v>0.18</c:v>
                </c:pt>
                <c:pt idx="1">
                  <c:v>0.18</c:v>
                </c:pt>
                <c:pt idx="2">
                  <c:v>0.18</c:v>
                </c:pt>
                <c:pt idx="3">
                  <c:v>0.18</c:v>
                </c:pt>
                <c:pt idx="4">
                  <c:v>0.18</c:v>
                </c:pt>
                <c:pt idx="5">
                  <c:v>0.18</c:v>
                </c:pt>
                <c:pt idx="6">
                  <c:v>0.18</c:v>
                </c:pt>
                <c:pt idx="7">
                  <c:v>0.18</c:v>
                </c:pt>
                <c:pt idx="8">
                  <c:v>0.18</c:v>
                </c:pt>
                <c:pt idx="9">
                  <c:v>0.18</c:v>
                </c:pt>
                <c:pt idx="10">
                  <c:v>0.18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AE6-7F49-9F18-22BE871E63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6031951"/>
        <c:axId val="1057716399"/>
      </c:lineChart>
      <c:catAx>
        <c:axId val="10760319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7716399"/>
        <c:crosses val="autoZero"/>
        <c:auto val="1"/>
        <c:lblAlgn val="ctr"/>
        <c:lblOffset val="100"/>
        <c:noMultiLvlLbl val="0"/>
      </c:catAx>
      <c:valAx>
        <c:axId val="10577163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£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60319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Spine duct: 3 bores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Outputs!$C$66</c:f>
              <c:strCache>
                <c:ptCount val="1"/>
                <c:pt idx="0">
                  <c:v>RAB method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Outputs!$D$66:$N$66</c:f>
              <c:numCache>
                <c:formatCode>"£"#,##0.00</c:formatCode>
                <c:ptCount val="11"/>
                <c:pt idx="0">
                  <c:v>0.13</c:v>
                </c:pt>
                <c:pt idx="1">
                  <c:v>5.8395666232386852E-2</c:v>
                </c:pt>
                <c:pt idx="2">
                  <c:v>7.7489772996275713E-2</c:v>
                </c:pt>
                <c:pt idx="3">
                  <c:v>9.6633489924597402E-2</c:v>
                </c:pt>
                <c:pt idx="4">
                  <c:v>0.11657101370478178</c:v>
                </c:pt>
                <c:pt idx="5">
                  <c:v>0.13743996506631373</c:v>
                </c:pt>
                <c:pt idx="6">
                  <c:v>0.15889655385247128</c:v>
                </c:pt>
                <c:pt idx="7">
                  <c:v>0.18027958536575728</c:v>
                </c:pt>
                <c:pt idx="8">
                  <c:v>0.20158674519976896</c:v>
                </c:pt>
                <c:pt idx="9">
                  <c:v>0.22281569189336847</c:v>
                </c:pt>
                <c:pt idx="10">
                  <c:v>0.24396405595699655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B4-754A-9FEF-9D98F5EE504A}"/>
            </c:ext>
          </c:extLst>
        </c:ser>
        <c:ser>
          <c:idx val="1"/>
          <c:order val="1"/>
          <c:tx>
            <c:strRef>
              <c:f>Outputs!$C$67</c:f>
              <c:strCache>
                <c:ptCount val="1"/>
                <c:pt idx="0">
                  <c:v>RAB method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Outputs!$D$67:$N$67</c:f>
              <c:numCache>
                <c:formatCode>"£"#,##0.00</c:formatCode>
                <c:ptCount val="11"/>
                <c:pt idx="0">
                  <c:v>0.13</c:v>
                </c:pt>
                <c:pt idx="1">
                  <c:v>0.29986046894192259</c:v>
                </c:pt>
                <c:pt idx="2">
                  <c:v>0.31803424693959287</c:v>
                </c:pt>
                <c:pt idx="3">
                  <c:v>0.31492394486956654</c:v>
                </c:pt>
                <c:pt idx="4">
                  <c:v>0.3297784140794065</c:v>
                </c:pt>
                <c:pt idx="5">
                  <c:v>0.34256032211078274</c:v>
                </c:pt>
                <c:pt idx="6">
                  <c:v>0.34168331757251941</c:v>
                </c:pt>
                <c:pt idx="7">
                  <c:v>0.34082616795761939</c:v>
                </c:pt>
                <c:pt idx="8">
                  <c:v>0.33998842376101762</c:v>
                </c:pt>
                <c:pt idx="9">
                  <c:v>0.33916964565420887</c:v>
                </c:pt>
                <c:pt idx="10">
                  <c:v>0.33836940425485462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B4-754A-9FEF-9D98F5EE504A}"/>
            </c:ext>
          </c:extLst>
        </c:ser>
        <c:ser>
          <c:idx val="2"/>
          <c:order val="2"/>
          <c:tx>
            <c:strRef>
              <c:f>Outputs!$C$68</c:f>
              <c:strCache>
                <c:ptCount val="1"/>
                <c:pt idx="0">
                  <c:v>RAB method 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Outputs!$D$68:$N$68</c:f>
              <c:numCache>
                <c:formatCode>"£"#,##0.00</c:formatCode>
                <c:ptCount val="11"/>
                <c:pt idx="0">
                  <c:v>0.13</c:v>
                </c:pt>
                <c:pt idx="1">
                  <c:v>0.28832143490343037</c:v>
                </c:pt>
                <c:pt idx="2">
                  <c:v>0.28956846863325209</c:v>
                </c:pt>
                <c:pt idx="3">
                  <c:v>0.29271487796406237</c:v>
                </c:pt>
                <c:pt idx="4">
                  <c:v>0.30081704068399456</c:v>
                </c:pt>
                <c:pt idx="5">
                  <c:v>0.30966476757319145</c:v>
                </c:pt>
                <c:pt idx="6">
                  <c:v>0.31198897984655477</c:v>
                </c:pt>
                <c:pt idx="7">
                  <c:v>0.31432001098037465</c:v>
                </c:pt>
                <c:pt idx="8">
                  <c:v>0.31665715121480026</c:v>
                </c:pt>
                <c:pt idx="9">
                  <c:v>0.31899969577075687</c:v>
                </c:pt>
                <c:pt idx="10">
                  <c:v>0.32134694451582441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B4-754A-9FEF-9D98F5EE504A}"/>
            </c:ext>
          </c:extLst>
        </c:ser>
        <c:ser>
          <c:idx val="3"/>
          <c:order val="3"/>
          <c:tx>
            <c:strRef>
              <c:f>Outputs!$C$69</c:f>
              <c:strCache>
                <c:ptCount val="1"/>
                <c:pt idx="0">
                  <c:v>Ofcom - simplified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Outputs!$D$69:$N$69</c:f>
              <c:numCache>
                <c:formatCode>"£"#,##0.00</c:formatCode>
                <c:ptCount val="11"/>
                <c:pt idx="0">
                  <c:v>0.13</c:v>
                </c:pt>
                <c:pt idx="1">
                  <c:v>0.12544866544856267</c:v>
                </c:pt>
                <c:pt idx="2">
                  <c:v>0.12996927915532849</c:v>
                </c:pt>
                <c:pt idx="3">
                  <c:v>0.13449617801828218</c:v>
                </c:pt>
                <c:pt idx="4">
                  <c:v>0.13925244132417303</c:v>
                </c:pt>
                <c:pt idx="5">
                  <c:v>0.14427917281392824</c:v>
                </c:pt>
                <c:pt idx="6">
                  <c:v>0.14985167275051098</c:v>
                </c:pt>
                <c:pt idx="7">
                  <c:v>0.15538484690498494</c:v>
                </c:pt>
                <c:pt idx="8">
                  <c:v>0.16087765640099236</c:v>
                </c:pt>
                <c:pt idx="9">
                  <c:v>0.16632904736699516</c:v>
                </c:pt>
                <c:pt idx="10">
                  <c:v>0.17173795050684054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AB4-754A-9FEF-9D98F5EE504A}"/>
            </c:ext>
          </c:extLst>
        </c:ser>
        <c:ser>
          <c:idx val="4"/>
          <c:order val="4"/>
          <c:tx>
            <c:strRef>
              <c:f>Outputs!$C$70</c:f>
              <c:strCache>
                <c:ptCount val="1"/>
                <c:pt idx="0">
                  <c:v>CPI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Outputs!$D$70:$N$70</c:f>
              <c:numCache>
                <c:formatCode>"£"#,##0.00</c:formatCode>
                <c:ptCount val="11"/>
                <c:pt idx="0">
                  <c:v>0.13</c:v>
                </c:pt>
                <c:pt idx="1">
                  <c:v>0.1326</c:v>
                </c:pt>
                <c:pt idx="2">
                  <c:v>0.13525200000000001</c:v>
                </c:pt>
                <c:pt idx="3">
                  <c:v>0.13795704</c:v>
                </c:pt>
                <c:pt idx="4">
                  <c:v>0.14071618080000001</c:v>
                </c:pt>
                <c:pt idx="5">
                  <c:v>0.14353050441600002</c:v>
                </c:pt>
                <c:pt idx="6">
                  <c:v>0.14640111450432003</c:v>
                </c:pt>
                <c:pt idx="7">
                  <c:v>0.14932913679440643</c:v>
                </c:pt>
                <c:pt idx="8">
                  <c:v>0.15231571953029457</c:v>
                </c:pt>
                <c:pt idx="9">
                  <c:v>0.15536203392090048</c:v>
                </c:pt>
                <c:pt idx="10">
                  <c:v>0.15846927459931848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AB4-754A-9FEF-9D98F5EE504A}"/>
            </c:ext>
          </c:extLst>
        </c:ser>
        <c:ser>
          <c:idx val="5"/>
          <c:order val="5"/>
          <c:tx>
            <c:strRef>
              <c:f>Outputs!$C$71</c:f>
              <c:strCache>
                <c:ptCount val="1"/>
                <c:pt idx="0">
                  <c:v>CPI-CPI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Outputs!$D$71:$N$71</c:f>
              <c:numCache>
                <c:formatCode>"£"#,##0.00</c:formatCode>
                <c:ptCount val="11"/>
                <c:pt idx="0">
                  <c:v>0.13</c:v>
                </c:pt>
                <c:pt idx="1">
                  <c:v>0.13</c:v>
                </c:pt>
                <c:pt idx="2">
                  <c:v>0.13</c:v>
                </c:pt>
                <c:pt idx="3">
                  <c:v>0.13</c:v>
                </c:pt>
                <c:pt idx="4">
                  <c:v>0.13</c:v>
                </c:pt>
                <c:pt idx="5">
                  <c:v>0.13</c:v>
                </c:pt>
                <c:pt idx="6">
                  <c:v>0.13</c:v>
                </c:pt>
                <c:pt idx="7">
                  <c:v>0.13</c:v>
                </c:pt>
                <c:pt idx="8">
                  <c:v>0.13</c:v>
                </c:pt>
                <c:pt idx="9">
                  <c:v>0.13</c:v>
                </c:pt>
                <c:pt idx="10">
                  <c:v>0.13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AB4-754A-9FEF-9D98F5EE50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7366127"/>
        <c:axId val="1017367775"/>
      </c:lineChart>
      <c:catAx>
        <c:axId val="1017366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7367775"/>
        <c:crosses val="autoZero"/>
        <c:auto val="1"/>
        <c:lblAlgn val="ctr"/>
        <c:lblOffset val="100"/>
        <c:noMultiLvlLbl val="0"/>
      </c:catAx>
      <c:valAx>
        <c:axId val="10173677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£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73661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Joint boxes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Outputs!$C$42</c:f>
              <c:strCache>
                <c:ptCount val="1"/>
                <c:pt idx="0">
                  <c:v>RAB method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Outputs!$D$41:$N$41</c:f>
              <c:strCache>
                <c:ptCount val="11"/>
                <c:pt idx="0">
                  <c:v>2020/21</c:v>
                </c:pt>
                <c:pt idx="1">
                  <c:v>2020/22</c:v>
                </c:pt>
                <c:pt idx="2">
                  <c:v>2020/23</c:v>
                </c:pt>
                <c:pt idx="3">
                  <c:v>2020/24</c:v>
                </c:pt>
                <c:pt idx="4">
                  <c:v>2020/25</c:v>
                </c:pt>
                <c:pt idx="5">
                  <c:v>2020/26</c:v>
                </c:pt>
                <c:pt idx="6">
                  <c:v>2020/27</c:v>
                </c:pt>
                <c:pt idx="7">
                  <c:v>2020/28</c:v>
                </c:pt>
                <c:pt idx="8">
                  <c:v>2020/29</c:v>
                </c:pt>
                <c:pt idx="9">
                  <c:v>2020/30</c:v>
                </c:pt>
                <c:pt idx="10">
                  <c:v>2020/31</c:v>
                </c:pt>
              </c:strCache>
            </c:strRef>
          </c:cat>
          <c:val>
            <c:numRef>
              <c:f>Outputs!$D$42:$N$42</c:f>
              <c:numCache>
                <c:formatCode>"£"#,##0.00</c:formatCode>
                <c:ptCount val="11"/>
                <c:pt idx="0">
                  <c:v>2.08</c:v>
                </c:pt>
                <c:pt idx="1">
                  <c:v>0.27167237624883644</c:v>
                </c:pt>
                <c:pt idx="2">
                  <c:v>0.360503306548553</c:v>
                </c:pt>
                <c:pt idx="3">
                  <c:v>0.44956503670255871</c:v>
                </c:pt>
                <c:pt idx="4">
                  <c:v>0.54231977025291156</c:v>
                </c:pt>
                <c:pt idx="5">
                  <c:v>0.63940775592032073</c:v>
                </c:pt>
                <c:pt idx="6">
                  <c:v>0.73922958924836735</c:v>
                </c:pt>
                <c:pt idx="7">
                  <c:v>0.83870921432020729</c:v>
                </c:pt>
                <c:pt idx="8">
                  <c:v>0.93783586389355056</c:v>
                </c:pt>
                <c:pt idx="9">
                  <c:v>1.0365986448601874</c:v>
                </c:pt>
                <c:pt idx="10">
                  <c:v>1.1349865337161393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CE-C44B-8286-2649C1CB0FF4}"/>
            </c:ext>
          </c:extLst>
        </c:ser>
        <c:ser>
          <c:idx val="1"/>
          <c:order val="1"/>
          <c:tx>
            <c:strRef>
              <c:f>Outputs!$C$43</c:f>
              <c:strCache>
                <c:ptCount val="1"/>
                <c:pt idx="0">
                  <c:v>RAB method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Outputs!$D$41:$N$41</c:f>
              <c:strCache>
                <c:ptCount val="11"/>
                <c:pt idx="0">
                  <c:v>2020/21</c:v>
                </c:pt>
                <c:pt idx="1">
                  <c:v>2020/22</c:v>
                </c:pt>
                <c:pt idx="2">
                  <c:v>2020/23</c:v>
                </c:pt>
                <c:pt idx="3">
                  <c:v>2020/24</c:v>
                </c:pt>
                <c:pt idx="4">
                  <c:v>2020/25</c:v>
                </c:pt>
                <c:pt idx="5">
                  <c:v>2020/26</c:v>
                </c:pt>
                <c:pt idx="6">
                  <c:v>2020/27</c:v>
                </c:pt>
                <c:pt idx="7">
                  <c:v>2020/28</c:v>
                </c:pt>
                <c:pt idx="8">
                  <c:v>2020/29</c:v>
                </c:pt>
                <c:pt idx="9">
                  <c:v>2020/30</c:v>
                </c:pt>
                <c:pt idx="10">
                  <c:v>2020/31</c:v>
                </c:pt>
              </c:strCache>
            </c:strRef>
          </c:cat>
          <c:val>
            <c:numRef>
              <c:f>Outputs!$D$43:$N$43</c:f>
              <c:numCache>
                <c:formatCode>"£"#,##0.00</c:formatCode>
                <c:ptCount val="11"/>
                <c:pt idx="0">
                  <c:v>2.08</c:v>
                </c:pt>
                <c:pt idx="1">
                  <c:v>1.3950317103388374</c:v>
                </c:pt>
                <c:pt idx="2">
                  <c:v>1.479581023200476</c:v>
                </c:pt>
                <c:pt idx="3">
                  <c:v>1.4651110597813914</c:v>
                </c:pt>
                <c:pt idx="4">
                  <c:v>1.5342180536479026</c:v>
                </c:pt>
                <c:pt idx="5">
                  <c:v>1.5936829343816752</c:v>
                </c:pt>
                <c:pt idx="6">
                  <c:v>1.5896028729274081</c:v>
                </c:pt>
                <c:pt idx="7">
                  <c:v>1.5856151819272919</c:v>
                </c:pt>
                <c:pt idx="8">
                  <c:v>1.5817177701626286</c:v>
                </c:pt>
                <c:pt idx="9">
                  <c:v>1.5779085937588169</c:v>
                </c:pt>
                <c:pt idx="10">
                  <c:v>1.5741856551135054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CE-C44B-8286-2649C1CB0FF4}"/>
            </c:ext>
          </c:extLst>
        </c:ser>
        <c:ser>
          <c:idx val="2"/>
          <c:order val="2"/>
          <c:tx>
            <c:strRef>
              <c:f>Outputs!$C$44</c:f>
              <c:strCache>
                <c:ptCount val="1"/>
                <c:pt idx="0">
                  <c:v>RAB method 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Outputs!$D$41:$N$41</c:f>
              <c:strCache>
                <c:ptCount val="11"/>
                <c:pt idx="0">
                  <c:v>2020/21</c:v>
                </c:pt>
                <c:pt idx="1">
                  <c:v>2020/22</c:v>
                </c:pt>
                <c:pt idx="2">
                  <c:v>2020/23</c:v>
                </c:pt>
                <c:pt idx="3">
                  <c:v>2020/24</c:v>
                </c:pt>
                <c:pt idx="4">
                  <c:v>2020/25</c:v>
                </c:pt>
                <c:pt idx="5">
                  <c:v>2020/26</c:v>
                </c:pt>
                <c:pt idx="6">
                  <c:v>2020/27</c:v>
                </c:pt>
                <c:pt idx="7">
                  <c:v>2020/28</c:v>
                </c:pt>
                <c:pt idx="8">
                  <c:v>2020/29</c:v>
                </c:pt>
                <c:pt idx="9">
                  <c:v>2020/30</c:v>
                </c:pt>
                <c:pt idx="10">
                  <c:v>2020/31</c:v>
                </c:pt>
              </c:strCache>
            </c:strRef>
          </c:cat>
          <c:val>
            <c:numRef>
              <c:f>Outputs!$D$44:$N$44</c:f>
              <c:numCache>
                <c:formatCode>"£"#,##0.00</c:formatCode>
                <c:ptCount val="11"/>
                <c:pt idx="0">
                  <c:v>2.08</c:v>
                </c:pt>
                <c:pt idx="1">
                  <c:v>1.3413490143596836</c:v>
                </c:pt>
                <c:pt idx="2">
                  <c:v>1.3471505513315349</c:v>
                </c:pt>
                <c:pt idx="3">
                  <c:v>1.3617884954582631</c:v>
                </c:pt>
                <c:pt idx="4">
                  <c:v>1.3994819398676348</c:v>
                </c:pt>
                <c:pt idx="5">
                  <c:v>1.4406439497130807</c:v>
                </c:pt>
                <c:pt idx="6">
                  <c:v>1.4514568115562618</c:v>
                </c:pt>
                <c:pt idx="7">
                  <c:v>1.4623013965758884</c:v>
                </c:pt>
                <c:pt idx="8">
                  <c:v>1.4731744027778628</c:v>
                </c:pt>
                <c:pt idx="9">
                  <c:v>1.4840725513399995</c:v>
                </c:pt>
                <c:pt idx="10">
                  <c:v>1.4949925850576031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CE-C44B-8286-2649C1CB0FF4}"/>
            </c:ext>
          </c:extLst>
        </c:ser>
        <c:ser>
          <c:idx val="3"/>
          <c:order val="3"/>
          <c:tx>
            <c:strRef>
              <c:f>Outputs!$C$45</c:f>
              <c:strCache>
                <c:ptCount val="1"/>
                <c:pt idx="0">
                  <c:v>Ofcom - simplified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Outputs!$D$41:$N$41</c:f>
              <c:strCache>
                <c:ptCount val="11"/>
                <c:pt idx="0">
                  <c:v>2020/21</c:v>
                </c:pt>
                <c:pt idx="1">
                  <c:v>2020/22</c:v>
                </c:pt>
                <c:pt idx="2">
                  <c:v>2020/23</c:v>
                </c:pt>
                <c:pt idx="3">
                  <c:v>2020/24</c:v>
                </c:pt>
                <c:pt idx="4">
                  <c:v>2020/25</c:v>
                </c:pt>
                <c:pt idx="5">
                  <c:v>2020/26</c:v>
                </c:pt>
                <c:pt idx="6">
                  <c:v>2020/27</c:v>
                </c:pt>
                <c:pt idx="7">
                  <c:v>2020/28</c:v>
                </c:pt>
                <c:pt idx="8">
                  <c:v>2020/29</c:v>
                </c:pt>
                <c:pt idx="9">
                  <c:v>2020/30</c:v>
                </c:pt>
                <c:pt idx="10">
                  <c:v>2020/31</c:v>
                </c:pt>
              </c:strCache>
            </c:strRef>
          </c:cat>
          <c:val>
            <c:numRef>
              <c:f>Outputs!$D$45:$N$45</c:f>
              <c:numCache>
                <c:formatCode>"£"#,##0.00</c:formatCode>
                <c:ptCount val="11"/>
                <c:pt idx="0">
                  <c:v>2.08</c:v>
                </c:pt>
                <c:pt idx="1">
                  <c:v>1.9454033286209107</c:v>
                </c:pt>
                <c:pt idx="2">
                  <c:v>2.0155070393388019</c:v>
                </c:pt>
                <c:pt idx="3">
                  <c:v>2.0857082175245614</c:v>
                </c:pt>
                <c:pt idx="4">
                  <c:v>2.1594662797087421</c:v>
                </c:pt>
                <c:pt idx="5">
                  <c:v>2.2374186448238813</c:v>
                </c:pt>
                <c:pt idx="6">
                  <c:v>2.3238345495814565</c:v>
                </c:pt>
                <c:pt idx="7">
                  <c:v>2.4096406072183671</c:v>
                </c:pt>
                <c:pt idx="8">
                  <c:v>2.4948207072920083</c:v>
                </c:pt>
                <c:pt idx="9">
                  <c:v>2.5793585068210456</c:v>
                </c:pt>
                <c:pt idx="10">
                  <c:v>2.663237423625926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9CE-C44B-8286-2649C1CB0FF4}"/>
            </c:ext>
          </c:extLst>
        </c:ser>
        <c:ser>
          <c:idx val="4"/>
          <c:order val="4"/>
          <c:tx>
            <c:strRef>
              <c:f>Outputs!$C$46</c:f>
              <c:strCache>
                <c:ptCount val="1"/>
                <c:pt idx="0">
                  <c:v>CPI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Outputs!$D$41:$N$41</c:f>
              <c:strCache>
                <c:ptCount val="11"/>
                <c:pt idx="0">
                  <c:v>2020/21</c:v>
                </c:pt>
                <c:pt idx="1">
                  <c:v>2020/22</c:v>
                </c:pt>
                <c:pt idx="2">
                  <c:v>2020/23</c:v>
                </c:pt>
                <c:pt idx="3">
                  <c:v>2020/24</c:v>
                </c:pt>
                <c:pt idx="4">
                  <c:v>2020/25</c:v>
                </c:pt>
                <c:pt idx="5">
                  <c:v>2020/26</c:v>
                </c:pt>
                <c:pt idx="6">
                  <c:v>2020/27</c:v>
                </c:pt>
                <c:pt idx="7">
                  <c:v>2020/28</c:v>
                </c:pt>
                <c:pt idx="8">
                  <c:v>2020/29</c:v>
                </c:pt>
                <c:pt idx="9">
                  <c:v>2020/30</c:v>
                </c:pt>
                <c:pt idx="10">
                  <c:v>2020/31</c:v>
                </c:pt>
              </c:strCache>
            </c:strRef>
          </c:cat>
          <c:val>
            <c:numRef>
              <c:f>Outputs!$D$46:$N$46</c:f>
              <c:numCache>
                <c:formatCode>"£"#,##0.00</c:formatCode>
                <c:ptCount val="11"/>
                <c:pt idx="0">
                  <c:v>2.08</c:v>
                </c:pt>
                <c:pt idx="1">
                  <c:v>2.1215999999999999</c:v>
                </c:pt>
                <c:pt idx="2">
                  <c:v>2.1640320000000002</c:v>
                </c:pt>
                <c:pt idx="3">
                  <c:v>2.20731264</c:v>
                </c:pt>
                <c:pt idx="4">
                  <c:v>2.2514588928000001</c:v>
                </c:pt>
                <c:pt idx="5">
                  <c:v>2.2964880706560002</c:v>
                </c:pt>
                <c:pt idx="6">
                  <c:v>2.3424178320691205</c:v>
                </c:pt>
                <c:pt idx="7">
                  <c:v>2.3892661887105029</c:v>
                </c:pt>
                <c:pt idx="8">
                  <c:v>2.4370515124847132</c:v>
                </c:pt>
                <c:pt idx="9">
                  <c:v>2.4857925427344076</c:v>
                </c:pt>
                <c:pt idx="10">
                  <c:v>2.5355083935890956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9CE-C44B-8286-2649C1CB0FF4}"/>
            </c:ext>
          </c:extLst>
        </c:ser>
        <c:ser>
          <c:idx val="5"/>
          <c:order val="5"/>
          <c:tx>
            <c:strRef>
              <c:f>Outputs!$C$47</c:f>
              <c:strCache>
                <c:ptCount val="1"/>
                <c:pt idx="0">
                  <c:v>CPI-CPI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Outputs!$D$41:$N$41</c:f>
              <c:strCache>
                <c:ptCount val="11"/>
                <c:pt idx="0">
                  <c:v>2020/21</c:v>
                </c:pt>
                <c:pt idx="1">
                  <c:v>2020/22</c:v>
                </c:pt>
                <c:pt idx="2">
                  <c:v>2020/23</c:v>
                </c:pt>
                <c:pt idx="3">
                  <c:v>2020/24</c:v>
                </c:pt>
                <c:pt idx="4">
                  <c:v>2020/25</c:v>
                </c:pt>
                <c:pt idx="5">
                  <c:v>2020/26</c:v>
                </c:pt>
                <c:pt idx="6">
                  <c:v>2020/27</c:v>
                </c:pt>
                <c:pt idx="7">
                  <c:v>2020/28</c:v>
                </c:pt>
                <c:pt idx="8">
                  <c:v>2020/29</c:v>
                </c:pt>
                <c:pt idx="9">
                  <c:v>2020/30</c:v>
                </c:pt>
                <c:pt idx="10">
                  <c:v>2020/31</c:v>
                </c:pt>
              </c:strCache>
            </c:strRef>
          </c:cat>
          <c:val>
            <c:numRef>
              <c:f>Outputs!$D$47:$N$47</c:f>
              <c:numCache>
                <c:formatCode>"£"#,##0.00</c:formatCode>
                <c:ptCount val="11"/>
                <c:pt idx="0">
                  <c:v>2.08</c:v>
                </c:pt>
                <c:pt idx="1">
                  <c:v>2.08</c:v>
                </c:pt>
                <c:pt idx="2">
                  <c:v>2.08</c:v>
                </c:pt>
                <c:pt idx="3">
                  <c:v>2.08</c:v>
                </c:pt>
                <c:pt idx="4">
                  <c:v>2.08</c:v>
                </c:pt>
                <c:pt idx="5">
                  <c:v>2.08</c:v>
                </c:pt>
                <c:pt idx="6">
                  <c:v>2.08</c:v>
                </c:pt>
                <c:pt idx="7">
                  <c:v>2.08</c:v>
                </c:pt>
                <c:pt idx="8">
                  <c:v>2.08</c:v>
                </c:pt>
                <c:pt idx="9">
                  <c:v>2.08</c:v>
                </c:pt>
                <c:pt idx="10">
                  <c:v>2.08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9CE-C44B-8286-2649C1CB0F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8262303"/>
        <c:axId val="1018387823"/>
      </c:lineChart>
      <c:catAx>
        <c:axId val="10182623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8387823"/>
        <c:crosses val="autoZero"/>
        <c:auto val="1"/>
        <c:lblAlgn val="ctr"/>
        <c:lblOffset val="100"/>
        <c:noMultiLvlLbl val="0"/>
      </c:catAx>
      <c:valAx>
        <c:axId val="10183878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£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82623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Manholes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Outputs!$C$54</c:f>
              <c:strCache>
                <c:ptCount val="1"/>
                <c:pt idx="0">
                  <c:v>RAB method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Outputs!$D$41:$N$41</c:f>
              <c:strCache>
                <c:ptCount val="11"/>
                <c:pt idx="0">
                  <c:v>2020/21</c:v>
                </c:pt>
                <c:pt idx="1">
                  <c:v>2020/22</c:v>
                </c:pt>
                <c:pt idx="2">
                  <c:v>2020/23</c:v>
                </c:pt>
                <c:pt idx="3">
                  <c:v>2020/24</c:v>
                </c:pt>
                <c:pt idx="4">
                  <c:v>2020/25</c:v>
                </c:pt>
                <c:pt idx="5">
                  <c:v>2020/26</c:v>
                </c:pt>
                <c:pt idx="6">
                  <c:v>2020/27</c:v>
                </c:pt>
                <c:pt idx="7">
                  <c:v>2020/28</c:v>
                </c:pt>
                <c:pt idx="8">
                  <c:v>2020/29</c:v>
                </c:pt>
                <c:pt idx="9">
                  <c:v>2020/30</c:v>
                </c:pt>
                <c:pt idx="10">
                  <c:v>2020/31</c:v>
                </c:pt>
              </c:strCache>
            </c:strRef>
          </c:cat>
          <c:val>
            <c:numRef>
              <c:f>Outputs!$D$54:$N$54</c:f>
              <c:numCache>
                <c:formatCode>"£"#,##0.00</c:formatCode>
                <c:ptCount val="11"/>
                <c:pt idx="0">
                  <c:v>8.66</c:v>
                </c:pt>
                <c:pt idx="1">
                  <c:v>0.89670099518647561</c:v>
                </c:pt>
                <c:pt idx="2">
                  <c:v>1.1899026254108789</c:v>
                </c:pt>
                <c:pt idx="3">
                  <c:v>1.4838660499033915</c:v>
                </c:pt>
                <c:pt idx="4">
                  <c:v>1.7900188617250679</c:v>
                </c:pt>
                <c:pt idx="5">
                  <c:v>2.1104743109345048</c:v>
                </c:pt>
                <c:pt idx="6">
                  <c:v>2.4399532904410979</c:v>
                </c:pt>
                <c:pt idx="7">
                  <c:v>2.7683027532550546</c:v>
                </c:pt>
                <c:pt idx="8">
                  <c:v>3.0954871602574894</c:v>
                </c:pt>
                <c:pt idx="9">
                  <c:v>3.4214705568875923</c:v>
                </c:pt>
                <c:pt idx="10">
                  <c:v>3.746216558191088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62-8742-8C30-125689C40D4A}"/>
            </c:ext>
          </c:extLst>
        </c:ser>
        <c:ser>
          <c:idx val="1"/>
          <c:order val="1"/>
          <c:tx>
            <c:strRef>
              <c:f>Outputs!$C$55</c:f>
              <c:strCache>
                <c:ptCount val="1"/>
                <c:pt idx="0">
                  <c:v>RAB method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Outputs!$D$41:$N$41</c:f>
              <c:strCache>
                <c:ptCount val="11"/>
                <c:pt idx="0">
                  <c:v>2020/21</c:v>
                </c:pt>
                <c:pt idx="1">
                  <c:v>2020/22</c:v>
                </c:pt>
                <c:pt idx="2">
                  <c:v>2020/23</c:v>
                </c:pt>
                <c:pt idx="3">
                  <c:v>2020/24</c:v>
                </c:pt>
                <c:pt idx="4">
                  <c:v>2020/25</c:v>
                </c:pt>
                <c:pt idx="5">
                  <c:v>2020/26</c:v>
                </c:pt>
                <c:pt idx="6">
                  <c:v>2020/27</c:v>
                </c:pt>
                <c:pt idx="7">
                  <c:v>2020/28</c:v>
                </c:pt>
                <c:pt idx="8">
                  <c:v>2020/29</c:v>
                </c:pt>
                <c:pt idx="9">
                  <c:v>2020/30</c:v>
                </c:pt>
                <c:pt idx="10">
                  <c:v>2020/31</c:v>
                </c:pt>
              </c:strCache>
            </c:strRef>
          </c:cat>
          <c:val>
            <c:numRef>
              <c:f>Outputs!$D$55:$N$55</c:f>
              <c:numCache>
                <c:formatCode>"£"#,##0.00</c:formatCode>
                <c:ptCount val="11"/>
                <c:pt idx="0">
                  <c:v>8.66</c:v>
                </c:pt>
                <c:pt idx="1">
                  <c:v>4.6045399986922089</c:v>
                </c:pt>
                <c:pt idx="2">
                  <c:v>4.883609420590008</c:v>
                </c:pt>
                <c:pt idx="3">
                  <c:v>4.8358488393437176</c:v>
                </c:pt>
                <c:pt idx="4">
                  <c:v>5.0639482546397625</c:v>
                </c:pt>
                <c:pt idx="5">
                  <c:v>5.2602222316589735</c:v>
                </c:pt>
                <c:pt idx="6">
                  <c:v>5.2467552932201835</c:v>
                </c:pt>
                <c:pt idx="7">
                  <c:v>5.2335932392135387</c:v>
                </c:pt>
                <c:pt idx="8">
                  <c:v>5.2207291672151994</c:v>
                </c:pt>
                <c:pt idx="9">
                  <c:v>5.2081563310685812</c:v>
                </c:pt>
                <c:pt idx="10">
                  <c:v>5.1958681373465554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62-8742-8C30-125689C40D4A}"/>
            </c:ext>
          </c:extLst>
        </c:ser>
        <c:ser>
          <c:idx val="2"/>
          <c:order val="2"/>
          <c:tx>
            <c:strRef>
              <c:f>Outputs!$C$56</c:f>
              <c:strCache>
                <c:ptCount val="1"/>
                <c:pt idx="0">
                  <c:v>RAB method 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Outputs!$D$41:$N$41</c:f>
              <c:strCache>
                <c:ptCount val="11"/>
                <c:pt idx="0">
                  <c:v>2020/21</c:v>
                </c:pt>
                <c:pt idx="1">
                  <c:v>2020/22</c:v>
                </c:pt>
                <c:pt idx="2">
                  <c:v>2020/23</c:v>
                </c:pt>
                <c:pt idx="3">
                  <c:v>2020/24</c:v>
                </c:pt>
                <c:pt idx="4">
                  <c:v>2020/25</c:v>
                </c:pt>
                <c:pt idx="5">
                  <c:v>2020/26</c:v>
                </c:pt>
                <c:pt idx="6">
                  <c:v>2020/27</c:v>
                </c:pt>
                <c:pt idx="7">
                  <c:v>2020/28</c:v>
                </c:pt>
                <c:pt idx="8">
                  <c:v>2020/29</c:v>
                </c:pt>
                <c:pt idx="9">
                  <c:v>2020/30</c:v>
                </c:pt>
                <c:pt idx="10">
                  <c:v>2020/31</c:v>
                </c:pt>
              </c:strCache>
            </c:strRef>
          </c:cat>
          <c:val>
            <c:numRef>
              <c:f>Outputs!$D$56:$N$56</c:f>
              <c:numCache>
                <c:formatCode>"£"#,##0.00</c:formatCode>
                <c:ptCount val="11"/>
                <c:pt idx="0">
                  <c:v>8.66</c:v>
                </c:pt>
                <c:pt idx="1">
                  <c:v>4.4273511082593098</c:v>
                </c:pt>
                <c:pt idx="2">
                  <c:v>4.4465000701379571</c:v>
                </c:pt>
                <c:pt idx="3">
                  <c:v>4.494815100348827</c:v>
                </c:pt>
                <c:pt idx="4">
                  <c:v>4.6192287399708807</c:v>
                </c:pt>
                <c:pt idx="5">
                  <c:v>4.7550909711698264</c:v>
                </c:pt>
                <c:pt idx="6">
                  <c:v>4.7907806651662215</c:v>
                </c:pt>
                <c:pt idx="7">
                  <c:v>4.8265750669149545</c:v>
                </c:pt>
                <c:pt idx="8">
                  <c:v>4.862463277621548</c:v>
                </c:pt>
                <c:pt idx="9">
                  <c:v>4.8984344749743718</c:v>
                </c:pt>
                <c:pt idx="10">
                  <c:v>4.9344779080140144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62-8742-8C30-125689C40D4A}"/>
            </c:ext>
          </c:extLst>
        </c:ser>
        <c:ser>
          <c:idx val="3"/>
          <c:order val="3"/>
          <c:tx>
            <c:strRef>
              <c:f>Outputs!$C$57</c:f>
              <c:strCache>
                <c:ptCount val="1"/>
                <c:pt idx="0">
                  <c:v>Ofcom - simplified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Outputs!$D$41:$N$41</c:f>
              <c:strCache>
                <c:ptCount val="11"/>
                <c:pt idx="0">
                  <c:v>2020/21</c:v>
                </c:pt>
                <c:pt idx="1">
                  <c:v>2020/22</c:v>
                </c:pt>
                <c:pt idx="2">
                  <c:v>2020/23</c:v>
                </c:pt>
                <c:pt idx="3">
                  <c:v>2020/24</c:v>
                </c:pt>
                <c:pt idx="4">
                  <c:v>2020/25</c:v>
                </c:pt>
                <c:pt idx="5">
                  <c:v>2020/26</c:v>
                </c:pt>
                <c:pt idx="6">
                  <c:v>2020/27</c:v>
                </c:pt>
                <c:pt idx="7">
                  <c:v>2020/28</c:v>
                </c:pt>
                <c:pt idx="8">
                  <c:v>2020/29</c:v>
                </c:pt>
                <c:pt idx="9">
                  <c:v>2020/30</c:v>
                </c:pt>
                <c:pt idx="10">
                  <c:v>2020/31</c:v>
                </c:pt>
              </c:strCache>
            </c:strRef>
          </c:cat>
          <c:val>
            <c:numRef>
              <c:f>Outputs!$D$57:$N$57</c:f>
              <c:numCache>
                <c:formatCode>"£"#,##0.00</c:formatCode>
                <c:ptCount val="11"/>
                <c:pt idx="0">
                  <c:v>8.66</c:v>
                </c:pt>
                <c:pt idx="1">
                  <c:v>6.4211353575957251</c:v>
                </c:pt>
                <c:pt idx="2">
                  <c:v>6.6525246067898349</c:v>
                </c:pt>
                <c:pt idx="3">
                  <c:v>6.8842355639788559</c:v>
                </c:pt>
                <c:pt idx="4">
                  <c:v>7.1276866232172127</c:v>
                </c:pt>
                <c:pt idx="5">
                  <c:v>7.3849816943651918</c:v>
                </c:pt>
                <c:pt idx="6">
                  <c:v>7.6702121210504624</c:v>
                </c:pt>
                <c:pt idx="7">
                  <c:v>7.9534296433412504</c:v>
                </c:pt>
                <c:pt idx="8">
                  <c:v>8.2345810859750692</c:v>
                </c:pt>
                <c:pt idx="9">
                  <c:v>8.5136125061557077</c:v>
                </c:pt>
                <c:pt idx="10">
                  <c:v>8.7904691715724663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562-8742-8C30-125689C40D4A}"/>
            </c:ext>
          </c:extLst>
        </c:ser>
        <c:ser>
          <c:idx val="4"/>
          <c:order val="4"/>
          <c:tx>
            <c:strRef>
              <c:f>Outputs!$C$58</c:f>
              <c:strCache>
                <c:ptCount val="1"/>
                <c:pt idx="0">
                  <c:v>CPI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Outputs!$D$41:$N$41</c:f>
              <c:strCache>
                <c:ptCount val="11"/>
                <c:pt idx="0">
                  <c:v>2020/21</c:v>
                </c:pt>
                <c:pt idx="1">
                  <c:v>2020/22</c:v>
                </c:pt>
                <c:pt idx="2">
                  <c:v>2020/23</c:v>
                </c:pt>
                <c:pt idx="3">
                  <c:v>2020/24</c:v>
                </c:pt>
                <c:pt idx="4">
                  <c:v>2020/25</c:v>
                </c:pt>
                <c:pt idx="5">
                  <c:v>2020/26</c:v>
                </c:pt>
                <c:pt idx="6">
                  <c:v>2020/27</c:v>
                </c:pt>
                <c:pt idx="7">
                  <c:v>2020/28</c:v>
                </c:pt>
                <c:pt idx="8">
                  <c:v>2020/29</c:v>
                </c:pt>
                <c:pt idx="9">
                  <c:v>2020/30</c:v>
                </c:pt>
                <c:pt idx="10">
                  <c:v>2020/31</c:v>
                </c:pt>
              </c:strCache>
            </c:strRef>
          </c:cat>
          <c:val>
            <c:numRef>
              <c:f>Outputs!$D$58:$N$58</c:f>
              <c:numCache>
                <c:formatCode>"£"#,##0.00</c:formatCode>
                <c:ptCount val="11"/>
                <c:pt idx="0">
                  <c:v>8.66</c:v>
                </c:pt>
                <c:pt idx="1">
                  <c:v>8.8331999999999997</c:v>
                </c:pt>
                <c:pt idx="2">
                  <c:v>9.0098640000000003</c:v>
                </c:pt>
                <c:pt idx="3">
                  <c:v>9.1900612800000001</c:v>
                </c:pt>
                <c:pt idx="4">
                  <c:v>9.3738625056</c:v>
                </c:pt>
                <c:pt idx="5">
                  <c:v>9.5613397557119999</c:v>
                </c:pt>
                <c:pt idx="6">
                  <c:v>9.7525665508262396</c:v>
                </c:pt>
                <c:pt idx="7">
                  <c:v>9.9476178818427652</c:v>
                </c:pt>
                <c:pt idx="8">
                  <c:v>10.146570239479621</c:v>
                </c:pt>
                <c:pt idx="9">
                  <c:v>10.349501644269214</c:v>
                </c:pt>
                <c:pt idx="10">
                  <c:v>10.556491677154598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562-8742-8C30-125689C40D4A}"/>
            </c:ext>
          </c:extLst>
        </c:ser>
        <c:ser>
          <c:idx val="5"/>
          <c:order val="5"/>
          <c:tx>
            <c:strRef>
              <c:f>Outputs!$C$59</c:f>
              <c:strCache>
                <c:ptCount val="1"/>
                <c:pt idx="0">
                  <c:v>CPI-CPI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Outputs!$D$41:$N$41</c:f>
              <c:strCache>
                <c:ptCount val="11"/>
                <c:pt idx="0">
                  <c:v>2020/21</c:v>
                </c:pt>
                <c:pt idx="1">
                  <c:v>2020/22</c:v>
                </c:pt>
                <c:pt idx="2">
                  <c:v>2020/23</c:v>
                </c:pt>
                <c:pt idx="3">
                  <c:v>2020/24</c:v>
                </c:pt>
                <c:pt idx="4">
                  <c:v>2020/25</c:v>
                </c:pt>
                <c:pt idx="5">
                  <c:v>2020/26</c:v>
                </c:pt>
                <c:pt idx="6">
                  <c:v>2020/27</c:v>
                </c:pt>
                <c:pt idx="7">
                  <c:v>2020/28</c:v>
                </c:pt>
                <c:pt idx="8">
                  <c:v>2020/29</c:v>
                </c:pt>
                <c:pt idx="9">
                  <c:v>2020/30</c:v>
                </c:pt>
                <c:pt idx="10">
                  <c:v>2020/31</c:v>
                </c:pt>
              </c:strCache>
            </c:strRef>
          </c:cat>
          <c:val>
            <c:numRef>
              <c:f>Outputs!$D$59:$N$59</c:f>
              <c:numCache>
                <c:formatCode>"£"#,##0.00</c:formatCode>
                <c:ptCount val="11"/>
                <c:pt idx="0">
                  <c:v>8.66</c:v>
                </c:pt>
                <c:pt idx="1">
                  <c:v>8.66</c:v>
                </c:pt>
                <c:pt idx="2">
                  <c:v>8.66</c:v>
                </c:pt>
                <c:pt idx="3">
                  <c:v>8.66</c:v>
                </c:pt>
                <c:pt idx="4">
                  <c:v>8.66</c:v>
                </c:pt>
                <c:pt idx="5">
                  <c:v>8.66</c:v>
                </c:pt>
                <c:pt idx="6">
                  <c:v>8.66</c:v>
                </c:pt>
                <c:pt idx="7">
                  <c:v>8.66</c:v>
                </c:pt>
                <c:pt idx="8">
                  <c:v>8.66</c:v>
                </c:pt>
                <c:pt idx="9">
                  <c:v>8.66</c:v>
                </c:pt>
                <c:pt idx="10">
                  <c:v>8.66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562-8742-8C30-125689C40D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20198895"/>
        <c:axId val="962269263"/>
      </c:lineChart>
      <c:catAx>
        <c:axId val="1020198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2269263"/>
        <c:crosses val="autoZero"/>
        <c:auto val="1"/>
        <c:lblAlgn val="ctr"/>
        <c:lblOffset val="100"/>
        <c:noMultiLvlLbl val="0"/>
      </c:catAx>
      <c:valAx>
        <c:axId val="962269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£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01988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444500</xdr:colOff>
      <xdr:row>13</xdr:row>
      <xdr:rowOff>101600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5FFCC1B-F192-5948-906C-F5C6A05C7A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5</xdr:col>
      <xdr:colOff>444500</xdr:colOff>
      <xdr:row>28</xdr:row>
      <xdr:rowOff>101600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9ECF94C2-8ADF-3944-AED5-2462C85B5D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</xdr:row>
      <xdr:rowOff>0</xdr:rowOff>
    </xdr:from>
    <xdr:to>
      <xdr:col>5</xdr:col>
      <xdr:colOff>444500</xdr:colOff>
      <xdr:row>43</xdr:row>
      <xdr:rowOff>101600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954C440C-D570-FF4A-A513-CA8E0F0531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5</xdr:col>
      <xdr:colOff>444500</xdr:colOff>
      <xdr:row>58</xdr:row>
      <xdr:rowOff>101600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D7BF7DF1-31E3-F747-92ED-6473A49344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60</xdr:row>
      <xdr:rowOff>0</xdr:rowOff>
    </xdr:from>
    <xdr:to>
      <xdr:col>5</xdr:col>
      <xdr:colOff>444500</xdr:colOff>
      <xdr:row>73</xdr:row>
      <xdr:rowOff>101600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E610DFCC-09A3-564D-BE6C-CA4A031E98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75</xdr:row>
      <xdr:rowOff>0</xdr:rowOff>
    </xdr:from>
    <xdr:to>
      <xdr:col>5</xdr:col>
      <xdr:colOff>444500</xdr:colOff>
      <xdr:row>88</xdr:row>
      <xdr:rowOff>101600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C265B4D4-35D5-7D41-9C3F-26A48BC66A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fcomuk-my.sharepoint.com/Users/thomasjames/Dropbox/Business/wftmr-cost-models/PIA%20Charges%20Model%20NON%20CONFIDENTI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Style Guidelines"/>
      <sheetName val="Terms and Conditions"/>
      <sheetName val="Model Map"/>
      <sheetName val="Input data and assumptions&gt;&gt;&gt;"/>
      <sheetName val="Parameters and Assumptions"/>
      <sheetName val="Calculation Sheets&gt;&gt;&gt;&gt;"/>
      <sheetName val="Network Adjs"/>
      <sheetName val="Duct and Chambers&gt;&gt;&gt;"/>
      <sheetName val="D&amp;C Vols"/>
      <sheetName val="LDD forecasts"/>
      <sheetName val="D&amp;C Cost Forecasts"/>
      <sheetName val="D&amp;C Forecast UCs, Charges &amp; Xs"/>
      <sheetName val="Poles&gt;&gt;&gt;"/>
      <sheetName val="Pole volume forecasts"/>
      <sheetName val="Poles main COW Forecasts"/>
      <sheetName val="Poles costs forecasts"/>
      <sheetName val="Poles Fcast UCs, Charges &amp; Xs"/>
      <sheetName val="Model Output&gt;&gt;&gt;"/>
      <sheetName val="Model outputs"/>
      <sheetName val="Input data"/>
      <sheetName val="PIA Charges Model NON CONFIDENT"/>
    </sheetNames>
    <sheetDataSet>
      <sheetData sheetId="0"/>
      <sheetData sheetId="1"/>
      <sheetData sheetId="2"/>
      <sheetData sheetId="3"/>
      <sheetData sheetId="4"/>
      <sheetData sheetId="5">
        <row r="4">
          <cell r="H4">
            <v>7.0999999999999994E-2</v>
          </cell>
        </row>
        <row r="9">
          <cell r="D9">
            <v>0.9</v>
          </cell>
        </row>
        <row r="10">
          <cell r="D10">
            <v>4.4999999999999998E-2</v>
          </cell>
        </row>
      </sheetData>
      <sheetData sheetId="6"/>
      <sheetData sheetId="7"/>
      <sheetData sheetId="8"/>
      <sheetData sheetId="9"/>
      <sheetData sheetId="10">
        <row r="95">
          <cell r="E95">
            <v>348.02134250837088</v>
          </cell>
        </row>
      </sheetData>
      <sheetData sheetId="11">
        <row r="27">
          <cell r="I27">
            <v>1.9964216805305312E-2</v>
          </cell>
        </row>
      </sheetData>
      <sheetData sheetId="12">
        <row r="23">
          <cell r="H23">
            <v>101802.23243992812</v>
          </cell>
        </row>
      </sheetData>
      <sheetData sheetId="13"/>
      <sheetData sheetId="14">
        <row r="56">
          <cell r="D56">
            <v>9.0592075655823306E-2</v>
          </cell>
        </row>
      </sheetData>
      <sheetData sheetId="15"/>
      <sheetData sheetId="16">
        <row r="56">
          <cell r="D56">
            <v>160.92116766071376</v>
          </cell>
        </row>
      </sheetData>
      <sheetData sheetId="17"/>
      <sheetData sheetId="18"/>
      <sheetData sheetId="19"/>
      <sheetData sheetId="20"/>
      <sheetData sheetId="2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5DA44-7143-6D4B-914C-8E03314CCD58}">
  <dimension ref="A1"/>
  <sheetViews>
    <sheetView showGridLines="0" tabSelected="1" workbookViewId="0">
      <selection activeCell="A76" sqref="A76"/>
    </sheetView>
  </sheetViews>
  <sheetFormatPr defaultColWidth="11" defaultRowHeight="15.75"/>
  <sheetData/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8A397-4041-D343-AF2F-3DA8640A0D1B}">
  <sheetPr>
    <tabColor rgb="FF00B0F0"/>
  </sheetPr>
  <dimension ref="A1:N77"/>
  <sheetViews>
    <sheetView topLeftCell="A16" workbookViewId="0">
      <selection activeCell="Q48" sqref="Q48"/>
    </sheetView>
  </sheetViews>
  <sheetFormatPr defaultColWidth="11" defaultRowHeight="15.75"/>
  <cols>
    <col min="1" max="1" width="2.8125" customWidth="1"/>
    <col min="2" max="2" width="15.5" bestFit="1" customWidth="1"/>
    <col min="3" max="3" width="15.5" customWidth="1"/>
    <col min="4" max="14" width="11.1875" customWidth="1"/>
  </cols>
  <sheetData>
    <row r="1" spans="1:14">
      <c r="A1" s="29" t="s">
        <v>63</v>
      </c>
    </row>
    <row r="2" spans="1:14">
      <c r="B2" t="s">
        <v>69</v>
      </c>
      <c r="C2" t="s">
        <v>68</v>
      </c>
      <c r="D2" s="20" t="s">
        <v>24</v>
      </c>
      <c r="E2" s="20" t="s">
        <v>23</v>
      </c>
      <c r="F2" s="20" t="s">
        <v>22</v>
      </c>
      <c r="G2" s="20" t="s">
        <v>21</v>
      </c>
      <c r="H2" s="20" t="s">
        <v>20</v>
      </c>
      <c r="I2" s="20" t="s">
        <v>19</v>
      </c>
      <c r="J2" s="20" t="s">
        <v>26</v>
      </c>
      <c r="K2" s="20" t="s">
        <v>27</v>
      </c>
      <c r="L2" s="20" t="s">
        <v>28</v>
      </c>
      <c r="M2" s="20" t="s">
        <v>29</v>
      </c>
      <c r="N2" s="20" t="s">
        <v>30</v>
      </c>
    </row>
    <row r="3" spans="1:14">
      <c r="B3" s="2" t="s">
        <v>6</v>
      </c>
      <c r="C3" s="6" t="s">
        <v>64</v>
      </c>
      <c r="D3" s="4">
        <f>'RAB method 1 - ten years'!C77</f>
        <v>0.56000000000000005</v>
      </c>
      <c r="E3" s="4">
        <f>'RAB method 1 - ten years'!D77</f>
        <v>7.2633064332298741E-2</v>
      </c>
      <c r="F3" s="4">
        <f>'RAB method 1 - ten years'!E77</f>
        <v>9.6382489151432854E-2</v>
      </c>
      <c r="G3" s="4">
        <f>'RAB method 1 - ten years'!F77</f>
        <v>0.12019361954732065</v>
      </c>
      <c r="H3" s="4">
        <f>'RAB method 1 - ten years'!G77</f>
        <v>0.1449920941736744</v>
      </c>
      <c r="I3" s="4">
        <f>'RAB method 1 - ten years'!H77</f>
        <v>0.17094908695388689</v>
      </c>
      <c r="J3" s="4">
        <f>'RAB method 1 - ten years'!I77</f>
        <v>0.19763698854327441</v>
      </c>
      <c r="K3" s="4">
        <f>'RAB method 1 - ten years'!J77</f>
        <v>0.22423339892317173</v>
      </c>
      <c r="L3" s="4">
        <f>'RAB method 1 - ten years'!K77</f>
        <v>0.25073543941370435</v>
      </c>
      <c r="M3" s="4">
        <f>'RAB method 1 - ten years'!L77</f>
        <v>0.27714019768407039</v>
      </c>
      <c r="N3" s="4">
        <f>'RAB method 1 - ten years'!M77</f>
        <v>0.30344472654146104</v>
      </c>
    </row>
    <row r="4" spans="1:14">
      <c r="B4" s="2" t="s">
        <v>5</v>
      </c>
      <c r="C4" s="6" t="s">
        <v>64</v>
      </c>
      <c r="D4" s="4">
        <f>'RAB method 1 - ten years'!C78</f>
        <v>0.28999999999999998</v>
      </c>
      <c r="E4" s="4">
        <f>'RAB method 1 - ten years'!D78</f>
        <v>4.9824189306840842E-2</v>
      </c>
      <c r="F4" s="4">
        <f>'RAB method 1 - ten years'!E78</f>
        <v>6.6115610424687457E-2</v>
      </c>
      <c r="G4" s="4">
        <f>'RAB method 1 - ten years'!F78</f>
        <v>8.2449359790222956E-2</v>
      </c>
      <c r="H4" s="4">
        <f>'RAB method 1 - ten years'!G78</f>
        <v>9.9460398848847734E-2</v>
      </c>
      <c r="I4" s="4">
        <f>'RAB method 1 - ten years'!H78</f>
        <v>0.11726614797986031</v>
      </c>
      <c r="J4" s="4">
        <f>'RAB method 1 - ten years'!I78</f>
        <v>0.13557327949380202</v>
      </c>
      <c r="K4" s="4">
        <f>'RAB method 1 - ten years'!J78</f>
        <v>0.15381765067423089</v>
      </c>
      <c r="L4" s="4">
        <f>'RAB method 1 - ten years'!K78</f>
        <v>0.17199728682969848</v>
      </c>
      <c r="M4" s="4">
        <f>'RAB method 1 - ten years'!L78</f>
        <v>0.19011019018518946</v>
      </c>
      <c r="N4" s="4">
        <f>'RAB method 1 - ten years'!M78</f>
        <v>0.20815433905135661</v>
      </c>
    </row>
    <row r="5" spans="1:14">
      <c r="B5" s="2" t="s">
        <v>4</v>
      </c>
      <c r="C5" s="6" t="s">
        <v>64</v>
      </c>
      <c r="D5" s="4">
        <f>'RAB method 1 - ten years'!C79</f>
        <v>0.18</v>
      </c>
      <c r="E5" s="4">
        <f>'RAB method 1 - ten years'!D79</f>
        <v>3.3828829869188295E-2</v>
      </c>
      <c r="F5" s="4">
        <f>'RAB method 1 - ten years'!E79</f>
        <v>4.4890117990283036E-2</v>
      </c>
      <c r="G5" s="4">
        <f>'RAB method 1 - ten years'!F79</f>
        <v>5.5980145466892645E-2</v>
      </c>
      <c r="H5" s="4">
        <f>'RAB method 1 - ten years'!G79</f>
        <v>6.7530028249096249E-2</v>
      </c>
      <c r="I5" s="4">
        <f>'RAB method 1 - ten years'!H79</f>
        <v>7.9619490544948782E-2</v>
      </c>
      <c r="J5" s="4">
        <f>'RAB method 1 - ten years'!I79</f>
        <v>9.2049373418988042E-2</v>
      </c>
      <c r="K5" s="4">
        <f>'RAB method 1 - ten years'!J79</f>
        <v>0.10443664428720288</v>
      </c>
      <c r="L5" s="4">
        <f>'RAB method 1 - ten years'!K79</f>
        <v>0.11677996240522827</v>
      </c>
      <c r="M5" s="4">
        <f>'RAB method 1 - ten years'!L79</f>
        <v>0.12907797135578888</v>
      </c>
      <c r="N5" s="4">
        <f>'RAB method 1 - ten years'!M79</f>
        <v>0.14132929848463924</v>
      </c>
    </row>
    <row r="6" spans="1:14">
      <c r="B6" s="2" t="s">
        <v>3</v>
      </c>
      <c r="C6" s="6" t="s">
        <v>64</v>
      </c>
      <c r="D6" s="4">
        <f>'RAB method 1 - ten years'!C80</f>
        <v>0.13</v>
      </c>
      <c r="E6" s="4">
        <f>'RAB method 1 - ten years'!D80</f>
        <v>5.8395666232386852E-2</v>
      </c>
      <c r="F6" s="4">
        <f>'RAB method 1 - ten years'!E80</f>
        <v>7.7489772996275713E-2</v>
      </c>
      <c r="G6" s="4">
        <f>'RAB method 1 - ten years'!F80</f>
        <v>9.6633489924597402E-2</v>
      </c>
      <c r="H6" s="4">
        <f>'RAB method 1 - ten years'!G80</f>
        <v>0.11657101370478178</v>
      </c>
      <c r="I6" s="4">
        <f>'RAB method 1 - ten years'!H80</f>
        <v>0.13743996506631373</v>
      </c>
      <c r="J6" s="4">
        <f>'RAB method 1 - ten years'!I80</f>
        <v>0.15889655385247128</v>
      </c>
      <c r="K6" s="4">
        <f>'RAB method 1 - ten years'!J80</f>
        <v>0.18027958536575728</v>
      </c>
      <c r="L6" s="4">
        <f>'RAB method 1 - ten years'!K80</f>
        <v>0.20158674519976896</v>
      </c>
      <c r="M6" s="4">
        <f>'RAB method 1 - ten years'!L80</f>
        <v>0.22281569189336847</v>
      </c>
      <c r="N6" s="4">
        <f>'RAB method 1 - ten years'!M80</f>
        <v>0.24396405595699655</v>
      </c>
    </row>
    <row r="7" spans="1:14">
      <c r="B7" s="2" t="s">
        <v>2</v>
      </c>
      <c r="C7" s="6" t="s">
        <v>64</v>
      </c>
      <c r="D7" s="4">
        <f>'RAB method 1 - ten years'!C81</f>
        <v>2.08</v>
      </c>
      <c r="E7" s="4">
        <f>'RAB method 1 - ten years'!D81</f>
        <v>0.27167237624883644</v>
      </c>
      <c r="F7" s="4">
        <f>'RAB method 1 - ten years'!E81</f>
        <v>0.360503306548553</v>
      </c>
      <c r="G7" s="4">
        <f>'RAB method 1 - ten years'!F81</f>
        <v>0.44956503670255871</v>
      </c>
      <c r="H7" s="4">
        <f>'RAB method 1 - ten years'!G81</f>
        <v>0.54231977025291156</v>
      </c>
      <c r="I7" s="4">
        <f>'RAB method 1 - ten years'!H81</f>
        <v>0.63940775592032073</v>
      </c>
      <c r="J7" s="4">
        <f>'RAB method 1 - ten years'!I81</f>
        <v>0.73922958924836735</v>
      </c>
      <c r="K7" s="4">
        <f>'RAB method 1 - ten years'!J81</f>
        <v>0.83870921432020729</v>
      </c>
      <c r="L7" s="4">
        <f>'RAB method 1 - ten years'!K81</f>
        <v>0.93783586389355056</v>
      </c>
      <c r="M7" s="4">
        <f>'RAB method 1 - ten years'!L81</f>
        <v>1.0365986448601874</v>
      </c>
      <c r="N7" s="4">
        <f>'RAB method 1 - ten years'!M81</f>
        <v>1.1349865337161393</v>
      </c>
    </row>
    <row r="8" spans="1:14">
      <c r="B8" s="2" t="s">
        <v>1</v>
      </c>
      <c r="C8" s="6" t="s">
        <v>64</v>
      </c>
      <c r="D8" s="4">
        <f>'RAB method 1 - ten years'!C82</f>
        <v>8.66</v>
      </c>
      <c r="E8" s="4">
        <f>'RAB method 1 - ten years'!D82</f>
        <v>0.89670099518647561</v>
      </c>
      <c r="F8" s="4">
        <f>'RAB method 1 - ten years'!E82</f>
        <v>1.1899026254108789</v>
      </c>
      <c r="G8" s="4">
        <f>'RAB method 1 - ten years'!F82</f>
        <v>1.4838660499033915</v>
      </c>
      <c r="H8" s="4">
        <f>'RAB method 1 - ten years'!G82</f>
        <v>1.7900188617250679</v>
      </c>
      <c r="I8" s="4">
        <f>'RAB method 1 - ten years'!H82</f>
        <v>2.1104743109345048</v>
      </c>
      <c r="J8" s="4">
        <f>'RAB method 1 - ten years'!I82</f>
        <v>2.4399532904410979</v>
      </c>
      <c r="K8" s="4">
        <f>'RAB method 1 - ten years'!J82</f>
        <v>2.7683027532550546</v>
      </c>
      <c r="L8" s="4">
        <f>'RAB method 1 - ten years'!K82</f>
        <v>3.0954871602574894</v>
      </c>
      <c r="M8" s="4">
        <f>'RAB method 1 - ten years'!L82</f>
        <v>3.4214705568875923</v>
      </c>
      <c r="N8" s="4">
        <f>'RAB method 1 - ten years'!M82</f>
        <v>3.746216558191088</v>
      </c>
    </row>
    <row r="9" spans="1:14">
      <c r="B9" s="2" t="s">
        <v>6</v>
      </c>
      <c r="C9" s="6" t="s">
        <v>65</v>
      </c>
      <c r="D9" s="4">
        <f>'RAB method 2 - ten years'!C44</f>
        <v>0.56000000000000005</v>
      </c>
      <c r="E9" s="4">
        <f>'RAB method 2 - ten years'!D44</f>
        <v>0.37296919680133106</v>
      </c>
      <c r="F9" s="4">
        <f>'RAB method 2 - ten years'!E44</f>
        <v>0.39557390827448491</v>
      </c>
      <c r="G9" s="4">
        <f>'RAB method 2 - ten years'!F44</f>
        <v>0.39170528608176797</v>
      </c>
      <c r="H9" s="4">
        <f>'RAB method 2 - ten years'!G44</f>
        <v>0.41018141089292859</v>
      </c>
      <c r="I9" s="4">
        <f>'RAB method 2 - ten years'!H44</f>
        <v>0.42607966513388423</v>
      </c>
      <c r="J9" s="4">
        <f>'RAB method 2 - ten years'!I44</f>
        <v>0.42498883885931277</v>
      </c>
      <c r="K9" s="4">
        <f>'RAB method 2 - ten years'!J44</f>
        <v>0.42392270832021273</v>
      </c>
      <c r="L9" s="4">
        <f>'RAB method 2 - ten years'!K44</f>
        <v>0.42288071441806868</v>
      </c>
      <c r="M9" s="4">
        <f>'RAB method 2 - ten years'!L44</f>
        <v>0.42186231071206326</v>
      </c>
      <c r="N9" s="4">
        <f>'RAB method 2 - ten years'!M44</f>
        <v>0.42086696313251237</v>
      </c>
    </row>
    <row r="10" spans="1:14">
      <c r="B10" s="2" t="s">
        <v>5</v>
      </c>
      <c r="C10" s="6" t="s">
        <v>65</v>
      </c>
      <c r="D10" s="4">
        <f>'RAB method 2 - ten years'!C45</f>
        <v>0.28999999999999998</v>
      </c>
      <c r="E10" s="4">
        <f>'RAB method 2 - ten years'!D45</f>
        <v>0.25584612239451376</v>
      </c>
      <c r="F10" s="4">
        <f>'RAB method 2 - ten years'!E45</f>
        <v>0.27135230314041003</v>
      </c>
      <c r="G10" s="4">
        <f>'RAB method 2 - ten years'!F45</f>
        <v>0.26869853978540781</v>
      </c>
      <c r="H10" s="4">
        <f>'RAB method 2 - ten years'!G45</f>
        <v>0.2813726290409086</v>
      </c>
      <c r="I10" s="4">
        <f>'RAB method 2 - ten years'!H45</f>
        <v>0.29227837336315959</v>
      </c>
      <c r="J10" s="4">
        <f>'RAB method 2 - ten years'!I45</f>
        <v>0.2915300979695114</v>
      </c>
      <c r="K10" s="4">
        <f>'RAB method 2 - ten years'!J45</f>
        <v>0.2907987631388218</v>
      </c>
      <c r="L10" s="4">
        <f>'RAB method 2 - ten years'!K45</f>
        <v>0.29008398534561908</v>
      </c>
      <c r="M10" s="4">
        <f>'RAB method 2 - ten years'!L45</f>
        <v>0.28938538974724715</v>
      </c>
      <c r="N10" s="4">
        <f>'RAB method 2 - ten years'!M45</f>
        <v>0.28870260998729158</v>
      </c>
    </row>
    <row r="11" spans="1:14">
      <c r="B11" s="2" t="s">
        <v>4</v>
      </c>
      <c r="C11" s="6" t="s">
        <v>65</v>
      </c>
      <c r="D11" s="4">
        <f>'RAB method 2 - ten years'!C46</f>
        <v>0.18</v>
      </c>
      <c r="E11" s="4">
        <f>'RAB method 2 - ten years'!D46</f>
        <v>0.17371030151387146</v>
      </c>
      <c r="F11" s="4">
        <f>'RAB method 2 - ten years'!E46</f>
        <v>0.18423843970681511</v>
      </c>
      <c r="G11" s="4">
        <f>'RAB method 2 - ten years'!F46</f>
        <v>0.18243662997747689</v>
      </c>
      <c r="H11" s="4">
        <f>'RAB method 2 - ten years'!G46</f>
        <v>0.19104188006053999</v>
      </c>
      <c r="I11" s="4">
        <f>'RAB method 2 - ten years'!H46</f>
        <v>0.1984464876298124</v>
      </c>
      <c r="J11" s="4">
        <f>'RAB method 2 - ten years'!I46</f>
        <v>0.19793843559044791</v>
      </c>
      <c r="K11" s="4">
        <f>'RAB method 2 - ten years'!J46</f>
        <v>0.19744188558313222</v>
      </c>
      <c r="L11" s="4">
        <f>'RAB method 2 - ten years'!K46</f>
        <v>0.19695657720788462</v>
      </c>
      <c r="M11" s="4">
        <f>'RAB method 2 - ten years'!L46</f>
        <v>0.19648225596004362</v>
      </c>
      <c r="N11" s="4">
        <f>'RAB method 2 - ten years'!M46</f>
        <v>0.19601867309679988</v>
      </c>
    </row>
    <row r="12" spans="1:14">
      <c r="B12" s="2" t="s">
        <v>3</v>
      </c>
      <c r="C12" s="6" t="s">
        <v>65</v>
      </c>
      <c r="D12" s="4">
        <f>'RAB method 2 - ten years'!C47</f>
        <v>0.13</v>
      </c>
      <c r="E12" s="4">
        <f>'RAB method 2 - ten years'!D47</f>
        <v>0.29986046894192259</v>
      </c>
      <c r="F12" s="4">
        <f>'RAB method 2 - ten years'!E47</f>
        <v>0.31803424693959287</v>
      </c>
      <c r="G12" s="4">
        <f>'RAB method 2 - ten years'!F47</f>
        <v>0.31492394486956654</v>
      </c>
      <c r="H12" s="4">
        <f>'RAB method 2 - ten years'!G47</f>
        <v>0.3297784140794065</v>
      </c>
      <c r="I12" s="4">
        <f>'RAB method 2 - ten years'!H47</f>
        <v>0.34256032211078274</v>
      </c>
      <c r="J12" s="4">
        <f>'RAB method 2 - ten years'!I47</f>
        <v>0.34168331757251941</v>
      </c>
      <c r="K12" s="4">
        <f>'RAB method 2 - ten years'!J47</f>
        <v>0.34082616795761939</v>
      </c>
      <c r="L12" s="4">
        <f>'RAB method 2 - ten years'!K47</f>
        <v>0.33998842376101762</v>
      </c>
      <c r="M12" s="4">
        <f>'RAB method 2 - ten years'!L47</f>
        <v>0.33916964565420887</v>
      </c>
      <c r="N12" s="4">
        <f>'RAB method 2 - ten years'!M47</f>
        <v>0.33836940425485462</v>
      </c>
    </row>
    <row r="13" spans="1:14">
      <c r="B13" s="2" t="s">
        <v>2</v>
      </c>
      <c r="C13" s="6" t="s">
        <v>65</v>
      </c>
      <c r="D13" s="4">
        <f>'RAB method 2 - ten years'!C48</f>
        <v>2.08</v>
      </c>
      <c r="E13" s="4">
        <f>'RAB method 2 - ten years'!D48</f>
        <v>1.3950317103388374</v>
      </c>
      <c r="F13" s="4">
        <f>'RAB method 2 - ten years'!E48</f>
        <v>1.479581023200476</v>
      </c>
      <c r="G13" s="4">
        <f>'RAB method 2 - ten years'!F48</f>
        <v>1.4651110597813914</v>
      </c>
      <c r="H13" s="4">
        <f>'RAB method 2 - ten years'!G48</f>
        <v>1.5342180536479026</v>
      </c>
      <c r="I13" s="4">
        <f>'RAB method 2 - ten years'!H48</f>
        <v>1.5936829343816752</v>
      </c>
      <c r="J13" s="4">
        <f>'RAB method 2 - ten years'!I48</f>
        <v>1.5896028729274081</v>
      </c>
      <c r="K13" s="4">
        <f>'RAB method 2 - ten years'!J48</f>
        <v>1.5856151819272919</v>
      </c>
      <c r="L13" s="4">
        <f>'RAB method 2 - ten years'!K48</f>
        <v>1.5817177701626286</v>
      </c>
      <c r="M13" s="4">
        <f>'RAB method 2 - ten years'!L48</f>
        <v>1.5779085937588169</v>
      </c>
      <c r="N13" s="4">
        <f>'RAB method 2 - ten years'!M48</f>
        <v>1.5741856551135054</v>
      </c>
    </row>
    <row r="14" spans="1:14">
      <c r="B14" s="2" t="s">
        <v>1</v>
      </c>
      <c r="C14" s="6" t="s">
        <v>65</v>
      </c>
      <c r="D14" s="4">
        <f>'RAB method 2 - ten years'!C49</f>
        <v>8.66</v>
      </c>
      <c r="E14" s="4">
        <f>'RAB method 2 - ten years'!D49</f>
        <v>4.6045399986922089</v>
      </c>
      <c r="F14" s="4">
        <f>'RAB method 2 - ten years'!E49</f>
        <v>4.883609420590008</v>
      </c>
      <c r="G14" s="4">
        <f>'RAB method 2 - ten years'!F49</f>
        <v>4.8358488393437176</v>
      </c>
      <c r="H14" s="4">
        <f>'RAB method 2 - ten years'!G49</f>
        <v>5.0639482546397625</v>
      </c>
      <c r="I14" s="4">
        <f>'RAB method 2 - ten years'!H49</f>
        <v>5.2602222316589735</v>
      </c>
      <c r="J14" s="4">
        <f>'RAB method 2 - ten years'!I49</f>
        <v>5.2467552932201835</v>
      </c>
      <c r="K14" s="4">
        <f>'RAB method 2 - ten years'!J49</f>
        <v>5.2335932392135387</v>
      </c>
      <c r="L14" s="4">
        <f>'RAB method 2 - ten years'!K49</f>
        <v>5.2207291672151994</v>
      </c>
      <c r="M14" s="4">
        <f>'RAB method 2 - ten years'!L49</f>
        <v>5.2081563310685812</v>
      </c>
      <c r="N14" s="4">
        <f>'RAB method 2 - ten years'!M49</f>
        <v>5.1958681373465554</v>
      </c>
    </row>
    <row r="15" spans="1:14">
      <c r="B15" s="2" t="s">
        <v>6</v>
      </c>
      <c r="C15" s="6" t="s">
        <v>66</v>
      </c>
      <c r="D15" s="4">
        <f>'RAB method 3 - ten years'!C81</f>
        <v>0.56000000000000005</v>
      </c>
      <c r="E15" s="4">
        <f>'RAB method 3 - ten years'!D81</f>
        <v>0.3586168406125157</v>
      </c>
      <c r="F15" s="4">
        <f>'RAB method 3 - ten years'!E81</f>
        <v>0.36016791258354586</v>
      </c>
      <c r="G15" s="4">
        <f>'RAB method 3 - ten years'!F81</f>
        <v>0.36408144531782505</v>
      </c>
      <c r="H15" s="4">
        <f>'RAB method 3 - ten years'!G81</f>
        <v>0.37415898949251941</v>
      </c>
      <c r="I15" s="4">
        <f>'RAB method 3 - ten years'!H81</f>
        <v>0.38516387320735296</v>
      </c>
      <c r="J15" s="4">
        <f>'RAB method 3 - ten years'!I81</f>
        <v>0.38805474971351889</v>
      </c>
      <c r="K15" s="4">
        <f>'RAB method 3 - ten years'!J81</f>
        <v>0.39095410758075444</v>
      </c>
      <c r="L15" s="4">
        <f>'RAB method 3 - ten years'!K81</f>
        <v>0.39386106400325854</v>
      </c>
      <c r="M15" s="4">
        <f>'RAB method 3 - ten years'!L81</f>
        <v>0.39677474237036486</v>
      </c>
      <c r="N15" s="4">
        <f>'RAB method 3 - ten years'!M81</f>
        <v>0.39969427185095913</v>
      </c>
    </row>
    <row r="16" spans="1:14">
      <c r="B16" s="2" t="s">
        <v>5</v>
      </c>
      <c r="C16" s="6" t="s">
        <v>66</v>
      </c>
      <c r="D16" s="4">
        <f>'RAB method 3 - ten years'!C82</f>
        <v>0.28999999999999998</v>
      </c>
      <c r="E16" s="4">
        <f>'RAB method 3 - ten years'!D82</f>
        <v>0.24600081959303532</v>
      </c>
      <c r="F16" s="4">
        <f>'RAB method 3 - ten years'!E82</f>
        <v>0.24706481027308677</v>
      </c>
      <c r="G16" s="4">
        <f>'RAB method 3 - ten years'!F82</f>
        <v>0.24974938096556321</v>
      </c>
      <c r="H16" s="4">
        <f>'RAB method 3 - ten years'!G82</f>
        <v>0.25666228589837553</v>
      </c>
      <c r="I16" s="4">
        <f>'RAB method 3 - ten years'!H82</f>
        <v>0.26421131903566825</v>
      </c>
      <c r="J16" s="4">
        <f>'RAB method 3 - ten years'!I82</f>
        <v>0.26619437702213761</v>
      </c>
      <c r="K16" s="4">
        <f>'RAB method 3 - ten years'!J82</f>
        <v>0.26818325297792162</v>
      </c>
      <c r="L16" s="4">
        <f>'RAB method 3 - ten years'!K82</f>
        <v>0.27017734132367754</v>
      </c>
      <c r="M16" s="4">
        <f>'RAB method 3 - ten years'!L82</f>
        <v>0.27217604072974677</v>
      </c>
      <c r="N16" s="4">
        <f>'RAB method 3 - ten years'!M82</f>
        <v>0.2741787538310767</v>
      </c>
    </row>
    <row r="17" spans="2:14">
      <c r="B17" s="2" t="s">
        <v>4</v>
      </c>
      <c r="C17" s="6" t="s">
        <v>66</v>
      </c>
      <c r="D17" s="4">
        <f>'RAB method 3 - ten years'!C83</f>
        <v>0.18</v>
      </c>
      <c r="E17" s="4">
        <f>'RAB method 3 - ten years'!D83</f>
        <v>0.16702569554003921</v>
      </c>
      <c r="F17" s="4">
        <f>'RAB method 3 - ten years'!E83</f>
        <v>0.16774810688678876</v>
      </c>
      <c r="G17" s="4">
        <f>'RAB method 3 - ten years'!F83</f>
        <v>0.16957083368858997</v>
      </c>
      <c r="H17" s="4">
        <f>'RAB method 3 - ten years'!G83</f>
        <v>0.17426444713473732</v>
      </c>
      <c r="I17" s="4">
        <f>'RAB method 3 - ten years'!H83</f>
        <v>0.17938996871835247</v>
      </c>
      <c r="J17" s="4">
        <f>'RAB method 3 - ten years'!I83</f>
        <v>0.18073639366130279</v>
      </c>
      <c r="K17" s="4">
        <f>'RAB method 3 - ten years'!J83</f>
        <v>0.18208676879585414</v>
      </c>
      <c r="L17" s="4">
        <f>'RAB method 3 - ten years'!K83</f>
        <v>0.18344068295544583</v>
      </c>
      <c r="M17" s="4">
        <f>'RAB method 3 - ten years'!L83</f>
        <v>0.18479772785889956</v>
      </c>
      <c r="N17" s="4">
        <f>'RAB method 3 - ten years'!M83</f>
        <v>0.18615749791686179</v>
      </c>
    </row>
    <row r="18" spans="2:14">
      <c r="B18" s="2" t="s">
        <v>3</v>
      </c>
      <c r="C18" s="6" t="s">
        <v>66</v>
      </c>
      <c r="D18" s="4">
        <f>'RAB method 3 - ten years'!C84</f>
        <v>0.13</v>
      </c>
      <c r="E18" s="4">
        <f>'RAB method 3 - ten years'!D84</f>
        <v>0.28832143490343037</v>
      </c>
      <c r="F18" s="4">
        <f>'RAB method 3 - ten years'!E84</f>
        <v>0.28956846863325209</v>
      </c>
      <c r="G18" s="4">
        <f>'RAB method 3 - ten years'!F84</f>
        <v>0.29271487796406237</v>
      </c>
      <c r="H18" s="4">
        <f>'RAB method 3 - ten years'!G84</f>
        <v>0.30081704068399456</v>
      </c>
      <c r="I18" s="4">
        <f>'RAB method 3 - ten years'!H84</f>
        <v>0.30966476757319145</v>
      </c>
      <c r="J18" s="4">
        <f>'RAB method 3 - ten years'!I84</f>
        <v>0.31198897984655477</v>
      </c>
      <c r="K18" s="4">
        <f>'RAB method 3 - ten years'!J84</f>
        <v>0.31432001098037465</v>
      </c>
      <c r="L18" s="4">
        <f>'RAB method 3 - ten years'!K84</f>
        <v>0.31665715121480026</v>
      </c>
      <c r="M18" s="4">
        <f>'RAB method 3 - ten years'!L84</f>
        <v>0.31899969577075687</v>
      </c>
      <c r="N18" s="4">
        <f>'RAB method 3 - ten years'!M84</f>
        <v>0.32134694451582441</v>
      </c>
    </row>
    <row r="19" spans="2:14">
      <c r="B19" s="2" t="s">
        <v>2</v>
      </c>
      <c r="C19" s="6" t="s">
        <v>66</v>
      </c>
      <c r="D19" s="4">
        <f>'RAB method 3 - ten years'!C85</f>
        <v>2.08</v>
      </c>
      <c r="E19" s="4">
        <f>'RAB method 3 - ten years'!D85</f>
        <v>1.3413490143596836</v>
      </c>
      <c r="F19" s="4">
        <f>'RAB method 3 - ten years'!E85</f>
        <v>1.3471505513315349</v>
      </c>
      <c r="G19" s="4">
        <f>'RAB method 3 - ten years'!F85</f>
        <v>1.3617884954582631</v>
      </c>
      <c r="H19" s="4">
        <f>'RAB method 3 - ten years'!G85</f>
        <v>1.3994819398676348</v>
      </c>
      <c r="I19" s="4">
        <f>'RAB method 3 - ten years'!H85</f>
        <v>1.4406439497130807</v>
      </c>
      <c r="J19" s="4">
        <f>'RAB method 3 - ten years'!I85</f>
        <v>1.4514568115562618</v>
      </c>
      <c r="K19" s="4">
        <f>'RAB method 3 - ten years'!J85</f>
        <v>1.4623013965758884</v>
      </c>
      <c r="L19" s="4">
        <f>'RAB method 3 - ten years'!K85</f>
        <v>1.4731744027778628</v>
      </c>
      <c r="M19" s="4">
        <f>'RAB method 3 - ten years'!L85</f>
        <v>1.4840725513399995</v>
      </c>
      <c r="N19" s="4">
        <f>'RAB method 3 - ten years'!M85</f>
        <v>1.4949925850576031</v>
      </c>
    </row>
    <row r="20" spans="2:14">
      <c r="B20" s="2" t="s">
        <v>1</v>
      </c>
      <c r="C20" s="6" t="s">
        <v>66</v>
      </c>
      <c r="D20" s="4">
        <f>'RAB method 3 - ten years'!C86</f>
        <v>8.66</v>
      </c>
      <c r="E20" s="4">
        <f>'RAB method 3 - ten years'!D86</f>
        <v>4.4273511082593098</v>
      </c>
      <c r="F20" s="4">
        <f>'RAB method 3 - ten years'!E86</f>
        <v>4.4465000701379571</v>
      </c>
      <c r="G20" s="4">
        <f>'RAB method 3 - ten years'!F86</f>
        <v>4.494815100348827</v>
      </c>
      <c r="H20" s="4">
        <f>'RAB method 3 - ten years'!G86</f>
        <v>4.6192287399708807</v>
      </c>
      <c r="I20" s="4">
        <f>'RAB method 3 - ten years'!H86</f>
        <v>4.7550909711698264</v>
      </c>
      <c r="J20" s="4">
        <f>'RAB method 3 - ten years'!I86</f>
        <v>4.7907806651662215</v>
      </c>
      <c r="K20" s="4">
        <f>'RAB method 3 - ten years'!J86</f>
        <v>4.8265750669149545</v>
      </c>
      <c r="L20" s="4">
        <f>'RAB method 3 - ten years'!K86</f>
        <v>4.862463277621548</v>
      </c>
      <c r="M20" s="4">
        <f>'RAB method 3 - ten years'!L86</f>
        <v>4.8984344749743718</v>
      </c>
      <c r="N20" s="4">
        <f>'RAB method 3 - ten years'!M86</f>
        <v>4.9344779080140144</v>
      </c>
    </row>
    <row r="21" spans="2:14">
      <c r="B21" s="2" t="s">
        <v>6</v>
      </c>
      <c r="C21" s="6" t="s">
        <v>67</v>
      </c>
      <c r="D21" s="4">
        <f>'Ofcom - simplified'!C77</f>
        <v>0.56000000000000005</v>
      </c>
      <c r="E21" s="4">
        <f>'Ofcom - simplified'!D77</f>
        <v>0.52011399565544125</v>
      </c>
      <c r="F21" s="4">
        <f>'Ofcom - simplified'!E77</f>
        <v>0.53885659805327069</v>
      </c>
      <c r="G21" s="4">
        <f>'Ofcom - simplified'!F77</f>
        <v>0.55762525890047843</v>
      </c>
      <c r="H21" s="4">
        <f>'Ofcom - simplified'!G77</f>
        <v>0.57734487172832927</v>
      </c>
      <c r="I21" s="4">
        <f>'Ofcom - simplified'!H77</f>
        <v>0.59818585390119761</v>
      </c>
      <c r="J21" s="4">
        <f>'Ofcom - simplified'!I77</f>
        <v>0.62128960871151984</v>
      </c>
      <c r="K21" s="4">
        <f>'Ofcom - simplified'!J77</f>
        <v>0.64423031762899241</v>
      </c>
      <c r="L21" s="4">
        <f>'Ofcom - simplified'!K77</f>
        <v>0.66700367344052924</v>
      </c>
      <c r="M21" s="4">
        <f>'Ofcom - simplified'!L77</f>
        <v>0.68960530676256937</v>
      </c>
      <c r="N21" s="4">
        <f>'Ofcom - simplified'!M77</f>
        <v>0.71203078426062805</v>
      </c>
    </row>
    <row r="22" spans="2:14">
      <c r="B22" s="2" t="s">
        <v>5</v>
      </c>
      <c r="C22" s="6" t="s">
        <v>67</v>
      </c>
      <c r="D22" s="4">
        <f>'Ofcom - simplified'!C78</f>
        <v>0.28999999999999998</v>
      </c>
      <c r="E22" s="4">
        <f>'Ofcom - simplified'!D78</f>
        <v>0.35678321462681911</v>
      </c>
      <c r="F22" s="4">
        <f>'Ofcom - simplified'!E78</f>
        <v>0.36964009982857754</v>
      </c>
      <c r="G22" s="4">
        <f>'Ofcom - simplified'!F78</f>
        <v>0.38251486037576993</v>
      </c>
      <c r="H22" s="4">
        <f>'Ofcom - simplified'!G78</f>
        <v>0.39604194658126751</v>
      </c>
      <c r="I22" s="4">
        <f>'Ofcom - simplified'!H78</f>
        <v>0.41033825984668104</v>
      </c>
      <c r="J22" s="4">
        <f>'Ofcom - simplified'!I78</f>
        <v>0.42618676994260501</v>
      </c>
      <c r="K22" s="4">
        <f>'Ofcom - simplified'!J78</f>
        <v>0.44192343525398464</v>
      </c>
      <c r="L22" s="4">
        <f>'Ofcom - simplified'!K78</f>
        <v>0.45754530115674935</v>
      </c>
      <c r="M22" s="4">
        <f>'Ofcom - simplified'!L78</f>
        <v>0.47304937037967443</v>
      </c>
      <c r="N22" s="4">
        <f>'Ofcom - simplified'!M78</f>
        <v>0.48843260178304387</v>
      </c>
    </row>
    <row r="23" spans="2:14">
      <c r="B23" s="2" t="s">
        <v>4</v>
      </c>
      <c r="C23" s="6" t="s">
        <v>67</v>
      </c>
      <c r="D23" s="4">
        <f>'Ofcom - simplified'!C79</f>
        <v>0.18</v>
      </c>
      <c r="E23" s="4">
        <f>'Ofcom - simplified'!D79</f>
        <v>0.18168221353481626</v>
      </c>
      <c r="F23" s="4">
        <f>'Ofcom - simplified'!E79</f>
        <v>0.18822923499450492</v>
      </c>
      <c r="G23" s="4">
        <f>'Ofcom - simplified'!F79</f>
        <v>0.19478535899095267</v>
      </c>
      <c r="H23" s="4">
        <f>'Ofcom - simplified'!G79</f>
        <v>0.20167366220628649</v>
      </c>
      <c r="I23" s="4">
        <f>'Ofcom - simplified'!H79</f>
        <v>0.20895367352118052</v>
      </c>
      <c r="J23" s="4">
        <f>'Ofcom - simplified'!I79</f>
        <v>0.21702409913934778</v>
      </c>
      <c r="K23" s="4">
        <f>'Ofcom - simplified'!J79</f>
        <v>0.2250375708224775</v>
      </c>
      <c r="L23" s="4">
        <f>'Ofcom - simplified'!K79</f>
        <v>0.23299258400808104</v>
      </c>
      <c r="M23" s="4">
        <f>'Ofcom - simplified'!L79</f>
        <v>0.2408876124167586</v>
      </c>
      <c r="N23" s="4">
        <f>'Ofcom - simplified'!M79</f>
        <v>0.24872110743026637</v>
      </c>
    </row>
    <row r="24" spans="2:14">
      <c r="B24" s="2" t="s">
        <v>3</v>
      </c>
      <c r="C24" s="6" t="s">
        <v>67</v>
      </c>
      <c r="D24" s="4">
        <f>'Ofcom - simplified'!C80</f>
        <v>0.13</v>
      </c>
      <c r="E24" s="4">
        <f>'Ofcom - simplified'!D80</f>
        <v>0.12544866544856267</v>
      </c>
      <c r="F24" s="4">
        <f>'Ofcom - simplified'!E80</f>
        <v>0.12996927915532849</v>
      </c>
      <c r="G24" s="4">
        <f>'Ofcom - simplified'!F80</f>
        <v>0.13449617801828218</v>
      </c>
      <c r="H24" s="4">
        <f>'Ofcom - simplified'!G80</f>
        <v>0.13925244132417303</v>
      </c>
      <c r="I24" s="4">
        <f>'Ofcom - simplified'!H80</f>
        <v>0.14427917281392824</v>
      </c>
      <c r="J24" s="4">
        <f>'Ofcom - simplified'!I80</f>
        <v>0.14985167275051098</v>
      </c>
      <c r="K24" s="4">
        <f>'Ofcom - simplified'!J80</f>
        <v>0.15538484690498494</v>
      </c>
      <c r="L24" s="4">
        <f>'Ofcom - simplified'!K80</f>
        <v>0.16087765640099236</v>
      </c>
      <c r="M24" s="4">
        <f>'Ofcom - simplified'!L80</f>
        <v>0.16632904736699516</v>
      </c>
      <c r="N24" s="4">
        <f>'Ofcom - simplified'!M80</f>
        <v>0.17173795050684054</v>
      </c>
    </row>
    <row r="25" spans="2:14">
      <c r="B25" s="2" t="s">
        <v>2</v>
      </c>
      <c r="C25" s="6" t="s">
        <v>67</v>
      </c>
      <c r="D25" s="4">
        <f>'Ofcom - simplified'!C81</f>
        <v>2.08</v>
      </c>
      <c r="E25" s="4">
        <f>'Ofcom - simplified'!D81</f>
        <v>1.9454033286209107</v>
      </c>
      <c r="F25" s="4">
        <f>'Ofcom - simplified'!E81</f>
        <v>2.0155070393388019</v>
      </c>
      <c r="G25" s="4">
        <f>'Ofcom - simplified'!F81</f>
        <v>2.0857082175245614</v>
      </c>
      <c r="H25" s="4">
        <f>'Ofcom - simplified'!G81</f>
        <v>2.1594662797087421</v>
      </c>
      <c r="I25" s="4">
        <f>'Ofcom - simplified'!H81</f>
        <v>2.2374186448238813</v>
      </c>
      <c r="J25" s="4">
        <f>'Ofcom - simplified'!I81</f>
        <v>2.3238345495814565</v>
      </c>
      <c r="K25" s="4">
        <f>'Ofcom - simplified'!J81</f>
        <v>2.4096406072183671</v>
      </c>
      <c r="L25" s="4">
        <f>'Ofcom - simplified'!K81</f>
        <v>2.4948207072920083</v>
      </c>
      <c r="M25" s="4">
        <f>'Ofcom - simplified'!L81</f>
        <v>2.5793585068210456</v>
      </c>
      <c r="N25" s="4">
        <f>'Ofcom - simplified'!M81</f>
        <v>2.663237423625926</v>
      </c>
    </row>
    <row r="26" spans="2:14">
      <c r="B26" s="2" t="s">
        <v>1</v>
      </c>
      <c r="C26" s="6" t="s">
        <v>67</v>
      </c>
      <c r="D26" s="4">
        <f>'Ofcom - simplified'!C82</f>
        <v>8.66</v>
      </c>
      <c r="E26" s="4">
        <f>'Ofcom - simplified'!D82</f>
        <v>6.4211353575957251</v>
      </c>
      <c r="F26" s="4">
        <f>'Ofcom - simplified'!E82</f>
        <v>6.6525246067898349</v>
      </c>
      <c r="G26" s="4">
        <f>'Ofcom - simplified'!F82</f>
        <v>6.8842355639788559</v>
      </c>
      <c r="H26" s="4">
        <f>'Ofcom - simplified'!G82</f>
        <v>7.1276866232172127</v>
      </c>
      <c r="I26" s="4">
        <f>'Ofcom - simplified'!H82</f>
        <v>7.3849816943651918</v>
      </c>
      <c r="J26" s="4">
        <f>'Ofcom - simplified'!I82</f>
        <v>7.6702121210504624</v>
      </c>
      <c r="K26" s="4">
        <f>'Ofcom - simplified'!J82</f>
        <v>7.9534296433412504</v>
      </c>
      <c r="L26" s="4">
        <f>'Ofcom - simplified'!K82</f>
        <v>8.2345810859750692</v>
      </c>
      <c r="M26" s="4">
        <f>'Ofcom - simplified'!L82</f>
        <v>8.5136125061557077</v>
      </c>
      <c r="N26" s="4">
        <f>'Ofcom - simplified'!M82</f>
        <v>8.7904691715724663</v>
      </c>
    </row>
    <row r="27" spans="2:14">
      <c r="B27" s="2" t="s">
        <v>6</v>
      </c>
      <c r="C27" s="2" t="s">
        <v>81</v>
      </c>
      <c r="D27" s="4">
        <v>0.56000000000000005</v>
      </c>
      <c r="E27" s="4">
        <f>D27*1.02</f>
        <v>0.57120000000000004</v>
      </c>
      <c r="F27" s="4">
        <f t="shared" ref="F27:N27" si="0">E27*1.02</f>
        <v>0.58262400000000003</v>
      </c>
      <c r="G27" s="4">
        <f t="shared" si="0"/>
        <v>0.59427648</v>
      </c>
      <c r="H27" s="4">
        <f t="shared" si="0"/>
        <v>0.6061620096</v>
      </c>
      <c r="I27" s="4">
        <f t="shared" si="0"/>
        <v>0.61828524979200006</v>
      </c>
      <c r="J27" s="4">
        <f t="shared" si="0"/>
        <v>0.63065095478784006</v>
      </c>
      <c r="K27" s="4">
        <f t="shared" si="0"/>
        <v>0.64326397388359691</v>
      </c>
      <c r="L27" s="4">
        <f t="shared" si="0"/>
        <v>0.65612925336126882</v>
      </c>
      <c r="M27" s="4">
        <f t="shared" si="0"/>
        <v>0.66925183842849423</v>
      </c>
      <c r="N27" s="4">
        <f t="shared" si="0"/>
        <v>0.68263687519706417</v>
      </c>
    </row>
    <row r="28" spans="2:14">
      <c r="B28" s="2" t="s">
        <v>5</v>
      </c>
      <c r="C28" s="2" t="s">
        <v>81</v>
      </c>
      <c r="D28" s="4">
        <v>0.28999999999999998</v>
      </c>
      <c r="E28" s="4">
        <f t="shared" ref="E28:N32" si="1">D28*1.02</f>
        <v>0.29580000000000001</v>
      </c>
      <c r="F28" s="4">
        <f t="shared" si="1"/>
        <v>0.30171600000000004</v>
      </c>
      <c r="G28" s="4">
        <f t="shared" si="1"/>
        <v>0.30775032000000002</v>
      </c>
      <c r="H28" s="4">
        <f t="shared" si="1"/>
        <v>0.31390532640000002</v>
      </c>
      <c r="I28" s="4">
        <f t="shared" si="1"/>
        <v>0.320183432928</v>
      </c>
      <c r="J28" s="4">
        <f t="shared" si="1"/>
        <v>0.32658710158656001</v>
      </c>
      <c r="K28" s="4">
        <f t="shared" si="1"/>
        <v>0.33311884361829119</v>
      </c>
      <c r="L28" s="4">
        <f t="shared" si="1"/>
        <v>0.33978122049065701</v>
      </c>
      <c r="M28" s="4">
        <f t="shared" si="1"/>
        <v>0.34657684490047014</v>
      </c>
      <c r="N28" s="4">
        <f t="shared" si="1"/>
        <v>0.35350838179847954</v>
      </c>
    </row>
    <row r="29" spans="2:14">
      <c r="B29" s="2" t="s">
        <v>4</v>
      </c>
      <c r="C29" s="2" t="s">
        <v>81</v>
      </c>
      <c r="D29" s="4">
        <v>0.18</v>
      </c>
      <c r="E29" s="4">
        <f t="shared" si="1"/>
        <v>0.18359999999999999</v>
      </c>
      <c r="F29" s="4">
        <f t="shared" si="1"/>
        <v>0.18727199999999999</v>
      </c>
      <c r="G29" s="4">
        <f t="shared" si="1"/>
        <v>0.19101744000000001</v>
      </c>
      <c r="H29" s="4">
        <f t="shared" si="1"/>
        <v>0.19483778880000002</v>
      </c>
      <c r="I29" s="4">
        <f t="shared" si="1"/>
        <v>0.19873454457600004</v>
      </c>
      <c r="J29" s="4">
        <f t="shared" si="1"/>
        <v>0.20270923546752004</v>
      </c>
      <c r="K29" s="4">
        <f t="shared" si="1"/>
        <v>0.20676342017687044</v>
      </c>
      <c r="L29" s="4">
        <f t="shared" si="1"/>
        <v>0.21089868858040786</v>
      </c>
      <c r="M29" s="4">
        <f t="shared" si="1"/>
        <v>0.21511666235201601</v>
      </c>
      <c r="N29" s="4">
        <f t="shared" si="1"/>
        <v>0.21941899559905634</v>
      </c>
    </row>
    <row r="30" spans="2:14">
      <c r="B30" s="2" t="s">
        <v>3</v>
      </c>
      <c r="C30" s="2" t="s">
        <v>81</v>
      </c>
      <c r="D30" s="4">
        <v>0.13</v>
      </c>
      <c r="E30" s="4">
        <f t="shared" si="1"/>
        <v>0.1326</v>
      </c>
      <c r="F30" s="4">
        <f t="shared" si="1"/>
        <v>0.13525200000000001</v>
      </c>
      <c r="G30" s="4">
        <f t="shared" si="1"/>
        <v>0.13795704</v>
      </c>
      <c r="H30" s="4">
        <f t="shared" si="1"/>
        <v>0.14071618080000001</v>
      </c>
      <c r="I30" s="4">
        <f t="shared" si="1"/>
        <v>0.14353050441600002</v>
      </c>
      <c r="J30" s="4">
        <f t="shared" si="1"/>
        <v>0.14640111450432003</v>
      </c>
      <c r="K30" s="4">
        <f t="shared" si="1"/>
        <v>0.14932913679440643</v>
      </c>
      <c r="L30" s="4">
        <f t="shared" si="1"/>
        <v>0.15231571953029457</v>
      </c>
      <c r="M30" s="4">
        <f t="shared" si="1"/>
        <v>0.15536203392090048</v>
      </c>
      <c r="N30" s="4">
        <f t="shared" si="1"/>
        <v>0.15846927459931848</v>
      </c>
    </row>
    <row r="31" spans="2:14">
      <c r="B31" s="2" t="s">
        <v>2</v>
      </c>
      <c r="C31" s="2" t="s">
        <v>81</v>
      </c>
      <c r="D31" s="4">
        <v>2.08</v>
      </c>
      <c r="E31" s="4">
        <f t="shared" si="1"/>
        <v>2.1215999999999999</v>
      </c>
      <c r="F31" s="4">
        <f t="shared" si="1"/>
        <v>2.1640320000000002</v>
      </c>
      <c r="G31" s="4">
        <f t="shared" si="1"/>
        <v>2.20731264</v>
      </c>
      <c r="H31" s="4">
        <f t="shared" si="1"/>
        <v>2.2514588928000001</v>
      </c>
      <c r="I31" s="4">
        <f t="shared" si="1"/>
        <v>2.2964880706560002</v>
      </c>
      <c r="J31" s="4">
        <f t="shared" si="1"/>
        <v>2.3424178320691205</v>
      </c>
      <c r="K31" s="4">
        <f t="shared" si="1"/>
        <v>2.3892661887105029</v>
      </c>
      <c r="L31" s="4">
        <f t="shared" si="1"/>
        <v>2.4370515124847132</v>
      </c>
      <c r="M31" s="4">
        <f t="shared" si="1"/>
        <v>2.4857925427344076</v>
      </c>
      <c r="N31" s="4">
        <f t="shared" si="1"/>
        <v>2.5355083935890956</v>
      </c>
    </row>
    <row r="32" spans="2:14">
      <c r="B32" s="2" t="s">
        <v>1</v>
      </c>
      <c r="C32" s="2" t="s">
        <v>81</v>
      </c>
      <c r="D32" s="4">
        <v>8.66</v>
      </c>
      <c r="E32" s="4">
        <f t="shared" si="1"/>
        <v>8.8331999999999997</v>
      </c>
      <c r="F32" s="4">
        <f t="shared" si="1"/>
        <v>9.0098640000000003</v>
      </c>
      <c r="G32" s="4">
        <f t="shared" si="1"/>
        <v>9.1900612800000001</v>
      </c>
      <c r="H32" s="4">
        <f t="shared" si="1"/>
        <v>9.3738625056</v>
      </c>
      <c r="I32" s="4">
        <f t="shared" si="1"/>
        <v>9.5613397557119999</v>
      </c>
      <c r="J32" s="4">
        <f t="shared" si="1"/>
        <v>9.7525665508262396</v>
      </c>
      <c r="K32" s="4">
        <f t="shared" si="1"/>
        <v>9.9476178818427652</v>
      </c>
      <c r="L32" s="4">
        <f t="shared" si="1"/>
        <v>10.146570239479621</v>
      </c>
      <c r="M32" s="4">
        <f t="shared" si="1"/>
        <v>10.349501644269214</v>
      </c>
      <c r="N32" s="4">
        <f t="shared" si="1"/>
        <v>10.556491677154598</v>
      </c>
    </row>
    <row r="33" spans="1:14">
      <c r="B33" s="2" t="s">
        <v>6</v>
      </c>
      <c r="C33" s="55" t="s">
        <v>111</v>
      </c>
      <c r="D33" s="4">
        <v>0.56000000000000005</v>
      </c>
      <c r="E33" s="4">
        <f>D33</f>
        <v>0.56000000000000005</v>
      </c>
      <c r="F33" s="4">
        <f t="shared" ref="F33:N33" si="2">E33</f>
        <v>0.56000000000000005</v>
      </c>
      <c r="G33" s="4">
        <f t="shared" si="2"/>
        <v>0.56000000000000005</v>
      </c>
      <c r="H33" s="4">
        <f t="shared" si="2"/>
        <v>0.56000000000000005</v>
      </c>
      <c r="I33" s="4">
        <f t="shared" si="2"/>
        <v>0.56000000000000005</v>
      </c>
      <c r="J33" s="4">
        <f t="shared" si="2"/>
        <v>0.56000000000000005</v>
      </c>
      <c r="K33" s="4">
        <f t="shared" si="2"/>
        <v>0.56000000000000005</v>
      </c>
      <c r="L33" s="4">
        <f t="shared" si="2"/>
        <v>0.56000000000000005</v>
      </c>
      <c r="M33" s="4">
        <f t="shared" si="2"/>
        <v>0.56000000000000005</v>
      </c>
      <c r="N33" s="4">
        <f t="shared" si="2"/>
        <v>0.56000000000000005</v>
      </c>
    </row>
    <row r="34" spans="1:14">
      <c r="B34" s="2" t="s">
        <v>5</v>
      </c>
      <c r="C34" s="55" t="s">
        <v>111</v>
      </c>
      <c r="D34" s="4">
        <v>0.28999999999999998</v>
      </c>
      <c r="E34" s="4">
        <f t="shared" ref="E34:N34" si="3">D34</f>
        <v>0.28999999999999998</v>
      </c>
      <c r="F34" s="4">
        <f t="shared" si="3"/>
        <v>0.28999999999999998</v>
      </c>
      <c r="G34" s="4">
        <f t="shared" si="3"/>
        <v>0.28999999999999998</v>
      </c>
      <c r="H34" s="4">
        <f t="shared" si="3"/>
        <v>0.28999999999999998</v>
      </c>
      <c r="I34" s="4">
        <f t="shared" si="3"/>
        <v>0.28999999999999998</v>
      </c>
      <c r="J34" s="4">
        <f t="shared" si="3"/>
        <v>0.28999999999999998</v>
      </c>
      <c r="K34" s="4">
        <f t="shared" si="3"/>
        <v>0.28999999999999998</v>
      </c>
      <c r="L34" s="4">
        <f t="shared" si="3"/>
        <v>0.28999999999999998</v>
      </c>
      <c r="M34" s="4">
        <f t="shared" si="3"/>
        <v>0.28999999999999998</v>
      </c>
      <c r="N34" s="4">
        <f t="shared" si="3"/>
        <v>0.28999999999999998</v>
      </c>
    </row>
    <row r="35" spans="1:14">
      <c r="B35" s="2" t="s">
        <v>4</v>
      </c>
      <c r="C35" s="55" t="s">
        <v>111</v>
      </c>
      <c r="D35" s="4">
        <v>0.18</v>
      </c>
      <c r="E35" s="4">
        <f t="shared" ref="E35:N35" si="4">D35</f>
        <v>0.18</v>
      </c>
      <c r="F35" s="4">
        <f t="shared" si="4"/>
        <v>0.18</v>
      </c>
      <c r="G35" s="4">
        <f t="shared" si="4"/>
        <v>0.18</v>
      </c>
      <c r="H35" s="4">
        <f t="shared" si="4"/>
        <v>0.18</v>
      </c>
      <c r="I35" s="4">
        <f t="shared" si="4"/>
        <v>0.18</v>
      </c>
      <c r="J35" s="4">
        <f t="shared" si="4"/>
        <v>0.18</v>
      </c>
      <c r="K35" s="4">
        <f t="shared" si="4"/>
        <v>0.18</v>
      </c>
      <c r="L35" s="4">
        <f t="shared" si="4"/>
        <v>0.18</v>
      </c>
      <c r="M35" s="4">
        <f t="shared" si="4"/>
        <v>0.18</v>
      </c>
      <c r="N35" s="4">
        <f t="shared" si="4"/>
        <v>0.18</v>
      </c>
    </row>
    <row r="36" spans="1:14">
      <c r="B36" s="2" t="s">
        <v>3</v>
      </c>
      <c r="C36" s="55" t="s">
        <v>111</v>
      </c>
      <c r="D36" s="4">
        <v>0.13</v>
      </c>
      <c r="E36" s="4">
        <f t="shared" ref="E36:N36" si="5">D36</f>
        <v>0.13</v>
      </c>
      <c r="F36" s="4">
        <f t="shared" si="5"/>
        <v>0.13</v>
      </c>
      <c r="G36" s="4">
        <f t="shared" si="5"/>
        <v>0.13</v>
      </c>
      <c r="H36" s="4">
        <f t="shared" si="5"/>
        <v>0.13</v>
      </c>
      <c r="I36" s="4">
        <f t="shared" si="5"/>
        <v>0.13</v>
      </c>
      <c r="J36" s="4">
        <f t="shared" si="5"/>
        <v>0.13</v>
      </c>
      <c r="K36" s="4">
        <f t="shared" si="5"/>
        <v>0.13</v>
      </c>
      <c r="L36" s="4">
        <f t="shared" si="5"/>
        <v>0.13</v>
      </c>
      <c r="M36" s="4">
        <f t="shared" si="5"/>
        <v>0.13</v>
      </c>
      <c r="N36" s="4">
        <f t="shared" si="5"/>
        <v>0.13</v>
      </c>
    </row>
    <row r="37" spans="1:14">
      <c r="B37" s="2" t="s">
        <v>2</v>
      </c>
      <c r="C37" s="55" t="s">
        <v>111</v>
      </c>
      <c r="D37" s="4">
        <v>2.08</v>
      </c>
      <c r="E37" s="4">
        <f t="shared" ref="E37:N37" si="6">D37</f>
        <v>2.08</v>
      </c>
      <c r="F37" s="4">
        <f t="shared" si="6"/>
        <v>2.08</v>
      </c>
      <c r="G37" s="4">
        <f t="shared" si="6"/>
        <v>2.08</v>
      </c>
      <c r="H37" s="4">
        <f t="shared" si="6"/>
        <v>2.08</v>
      </c>
      <c r="I37" s="4">
        <f t="shared" si="6"/>
        <v>2.08</v>
      </c>
      <c r="J37" s="4">
        <f t="shared" si="6"/>
        <v>2.08</v>
      </c>
      <c r="K37" s="4">
        <f t="shared" si="6"/>
        <v>2.08</v>
      </c>
      <c r="L37" s="4">
        <f t="shared" si="6"/>
        <v>2.08</v>
      </c>
      <c r="M37" s="4">
        <f t="shared" si="6"/>
        <v>2.08</v>
      </c>
      <c r="N37" s="4">
        <f t="shared" si="6"/>
        <v>2.08</v>
      </c>
    </row>
    <row r="38" spans="1:14">
      <c r="B38" s="2" t="s">
        <v>1</v>
      </c>
      <c r="C38" s="55" t="s">
        <v>111</v>
      </c>
      <c r="D38" s="4">
        <v>8.66</v>
      </c>
      <c r="E38" s="4">
        <f t="shared" ref="E38:N38" si="7">D38</f>
        <v>8.66</v>
      </c>
      <c r="F38" s="4">
        <f t="shared" si="7"/>
        <v>8.66</v>
      </c>
      <c r="G38" s="4">
        <f t="shared" si="7"/>
        <v>8.66</v>
      </c>
      <c r="H38" s="4">
        <f t="shared" si="7"/>
        <v>8.66</v>
      </c>
      <c r="I38" s="4">
        <f t="shared" si="7"/>
        <v>8.66</v>
      </c>
      <c r="J38" s="4">
        <f t="shared" si="7"/>
        <v>8.66</v>
      </c>
      <c r="K38" s="4">
        <f t="shared" si="7"/>
        <v>8.66</v>
      </c>
      <c r="L38" s="4">
        <f t="shared" si="7"/>
        <v>8.66</v>
      </c>
      <c r="M38" s="4">
        <f t="shared" si="7"/>
        <v>8.66</v>
      </c>
      <c r="N38" s="4">
        <f t="shared" si="7"/>
        <v>8.66</v>
      </c>
    </row>
    <row r="39" spans="1:14">
      <c r="B39" s="2"/>
      <c r="C39" s="6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</row>
    <row r="41" spans="1:14">
      <c r="A41" s="14" t="s">
        <v>70</v>
      </c>
      <c r="D41" s="20" t="s">
        <v>24</v>
      </c>
      <c r="E41" s="20" t="s">
        <v>71</v>
      </c>
      <c r="F41" s="20" t="s">
        <v>72</v>
      </c>
      <c r="G41" s="20" t="s">
        <v>73</v>
      </c>
      <c r="H41" s="20" t="s">
        <v>74</v>
      </c>
      <c r="I41" s="20" t="s">
        <v>75</v>
      </c>
      <c r="J41" s="20" t="s">
        <v>76</v>
      </c>
      <c r="K41" s="20" t="s">
        <v>77</v>
      </c>
      <c r="L41" s="20" t="s">
        <v>78</v>
      </c>
      <c r="M41" s="20" t="s">
        <v>79</v>
      </c>
      <c r="N41" s="20" t="s">
        <v>80</v>
      </c>
    </row>
    <row r="42" spans="1:14">
      <c r="B42" s="6" t="str" cm="1">
        <f t="array" ref="B42:N77">_xlfn._xlws.SORT(B3:N38,1,1,FALSE)</f>
        <v>Joint boxes</v>
      </c>
      <c r="C42" s="2" t="str">
        <v>RAB method 1</v>
      </c>
      <c r="D42" s="4">
        <v>2.08</v>
      </c>
      <c r="E42" s="4">
        <v>0.27167237624883644</v>
      </c>
      <c r="F42" s="4">
        <v>0.360503306548553</v>
      </c>
      <c r="G42" s="4">
        <v>0.44956503670255871</v>
      </c>
      <c r="H42" s="4">
        <v>0.54231977025291156</v>
      </c>
      <c r="I42" s="4">
        <v>0.63940775592032073</v>
      </c>
      <c r="J42" s="4">
        <v>0.73922958924836735</v>
      </c>
      <c r="K42" s="4">
        <v>0.83870921432020729</v>
      </c>
      <c r="L42" s="4">
        <v>0.93783586389355056</v>
      </c>
      <c r="M42" s="4">
        <v>1.0365986448601874</v>
      </c>
      <c r="N42" s="4">
        <v>1.1349865337161393</v>
      </c>
    </row>
    <row r="43" spans="1:14">
      <c r="A43" s="6"/>
      <c r="B43" s="2" t="str">
        <v>Joint boxes</v>
      </c>
      <c r="C43" s="2" t="str">
        <v>RAB method 2</v>
      </c>
      <c r="D43" s="4">
        <v>2.08</v>
      </c>
      <c r="E43" s="4">
        <v>1.3950317103388374</v>
      </c>
      <c r="F43" s="4">
        <v>1.479581023200476</v>
      </c>
      <c r="G43" s="4">
        <v>1.4651110597813914</v>
      </c>
      <c r="H43" s="4">
        <v>1.5342180536479026</v>
      </c>
      <c r="I43" s="4">
        <v>1.5936829343816752</v>
      </c>
      <c r="J43" s="4">
        <v>1.5896028729274081</v>
      </c>
      <c r="K43" s="4">
        <v>1.5856151819272919</v>
      </c>
      <c r="L43" s="4">
        <v>1.5817177701626286</v>
      </c>
      <c r="M43" s="4">
        <v>1.5779085937588169</v>
      </c>
      <c r="N43" s="4">
        <v>1.5741856551135054</v>
      </c>
    </row>
    <row r="44" spans="1:14">
      <c r="A44" s="6"/>
      <c r="B44" s="2" t="str">
        <v>Joint boxes</v>
      </c>
      <c r="C44" s="2" t="str">
        <v>RAB method 3</v>
      </c>
      <c r="D44" s="4">
        <v>2.08</v>
      </c>
      <c r="E44" s="4">
        <v>1.3413490143596836</v>
      </c>
      <c r="F44" s="4">
        <v>1.3471505513315349</v>
      </c>
      <c r="G44" s="4">
        <v>1.3617884954582631</v>
      </c>
      <c r="H44" s="4">
        <v>1.3994819398676348</v>
      </c>
      <c r="I44" s="4">
        <v>1.4406439497130807</v>
      </c>
      <c r="J44" s="4">
        <v>1.4514568115562618</v>
      </c>
      <c r="K44" s="4">
        <v>1.4623013965758884</v>
      </c>
      <c r="L44" s="4">
        <v>1.4731744027778628</v>
      </c>
      <c r="M44" s="4">
        <v>1.4840725513399995</v>
      </c>
      <c r="N44" s="4">
        <v>1.4949925850576031</v>
      </c>
    </row>
    <row r="45" spans="1:14">
      <c r="A45" s="6"/>
      <c r="B45" s="2" t="str">
        <v>Joint boxes</v>
      </c>
      <c r="C45" s="2" t="str">
        <v>Ofcom - simplified</v>
      </c>
      <c r="D45" s="4">
        <v>2.08</v>
      </c>
      <c r="E45" s="4">
        <v>1.9454033286209107</v>
      </c>
      <c r="F45" s="4">
        <v>2.0155070393388019</v>
      </c>
      <c r="G45" s="4">
        <v>2.0857082175245614</v>
      </c>
      <c r="H45" s="4">
        <v>2.1594662797087421</v>
      </c>
      <c r="I45" s="4">
        <v>2.2374186448238813</v>
      </c>
      <c r="J45" s="4">
        <v>2.3238345495814565</v>
      </c>
      <c r="K45" s="4">
        <v>2.4096406072183671</v>
      </c>
      <c r="L45" s="4">
        <v>2.4948207072920083</v>
      </c>
      <c r="M45" s="4">
        <v>2.5793585068210456</v>
      </c>
      <c r="N45" s="4">
        <v>2.663237423625926</v>
      </c>
    </row>
    <row r="46" spans="1:14">
      <c r="A46" s="6"/>
      <c r="B46" s="2" t="str">
        <v>Joint boxes</v>
      </c>
      <c r="C46" s="2" t="str">
        <v>CPI</v>
      </c>
      <c r="D46" s="4">
        <v>2.08</v>
      </c>
      <c r="E46" s="4">
        <v>2.1215999999999999</v>
      </c>
      <c r="F46" s="4">
        <v>2.1640320000000002</v>
      </c>
      <c r="G46" s="4">
        <v>2.20731264</v>
      </c>
      <c r="H46" s="4">
        <v>2.2514588928000001</v>
      </c>
      <c r="I46" s="4">
        <v>2.2964880706560002</v>
      </c>
      <c r="J46" s="4">
        <v>2.3424178320691205</v>
      </c>
      <c r="K46" s="4">
        <v>2.3892661887105029</v>
      </c>
      <c r="L46" s="4">
        <v>2.4370515124847132</v>
      </c>
      <c r="M46" s="4">
        <v>2.4857925427344076</v>
      </c>
      <c r="N46" s="4">
        <v>2.5355083935890956</v>
      </c>
    </row>
    <row r="47" spans="1:14">
      <c r="A47" s="6"/>
      <c r="B47" s="2" t="str">
        <v>Joint boxes</v>
      </c>
      <c r="C47" s="2" t="str">
        <v>CPI-CPI</v>
      </c>
      <c r="D47" s="4">
        <v>2.08</v>
      </c>
      <c r="E47" s="4">
        <v>2.08</v>
      </c>
      <c r="F47" s="4">
        <v>2.08</v>
      </c>
      <c r="G47" s="4">
        <v>2.08</v>
      </c>
      <c r="H47" s="4">
        <v>2.08</v>
      </c>
      <c r="I47" s="4">
        <v>2.08</v>
      </c>
      <c r="J47" s="4">
        <v>2.08</v>
      </c>
      <c r="K47" s="4">
        <v>2.08</v>
      </c>
      <c r="L47" s="4">
        <v>2.08</v>
      </c>
      <c r="M47" s="4">
        <v>2.08</v>
      </c>
      <c r="N47" s="4">
        <v>2.08</v>
      </c>
    </row>
    <row r="48" spans="1:14">
      <c r="A48" s="6"/>
      <c r="B48" s="2" t="str">
        <v>Lead-in duct*</v>
      </c>
      <c r="C48" s="2" t="str">
        <v>RAB method 1</v>
      </c>
      <c r="D48" s="4">
        <v>0.56000000000000005</v>
      </c>
      <c r="E48" s="4">
        <v>7.2633064332298741E-2</v>
      </c>
      <c r="F48" s="4">
        <v>9.6382489151432854E-2</v>
      </c>
      <c r="G48" s="4">
        <v>0.12019361954732065</v>
      </c>
      <c r="H48" s="4">
        <v>0.1449920941736744</v>
      </c>
      <c r="I48" s="4">
        <v>0.17094908695388689</v>
      </c>
      <c r="J48" s="4">
        <v>0.19763698854327441</v>
      </c>
      <c r="K48" s="4">
        <v>0.22423339892317173</v>
      </c>
      <c r="L48" s="4">
        <v>0.25073543941370435</v>
      </c>
      <c r="M48" s="4">
        <v>0.27714019768407039</v>
      </c>
      <c r="N48" s="4">
        <v>0.30344472654146104</v>
      </c>
    </row>
    <row r="49" spans="1:14">
      <c r="A49" s="6"/>
      <c r="B49" s="2" t="str">
        <v>Lead-in duct*</v>
      </c>
      <c r="C49" s="2" t="str">
        <v>RAB method 2</v>
      </c>
      <c r="D49" s="4">
        <v>0.56000000000000005</v>
      </c>
      <c r="E49" s="4">
        <v>0.37296919680133106</v>
      </c>
      <c r="F49" s="4">
        <v>0.39557390827448491</v>
      </c>
      <c r="G49" s="4">
        <v>0.39170528608176797</v>
      </c>
      <c r="H49" s="4">
        <v>0.41018141089292859</v>
      </c>
      <c r="I49" s="4">
        <v>0.42607966513388423</v>
      </c>
      <c r="J49" s="4">
        <v>0.42498883885931277</v>
      </c>
      <c r="K49" s="4">
        <v>0.42392270832021273</v>
      </c>
      <c r="L49" s="4">
        <v>0.42288071441806868</v>
      </c>
      <c r="M49" s="4">
        <v>0.42186231071206326</v>
      </c>
      <c r="N49" s="4">
        <v>0.42086696313251237</v>
      </c>
    </row>
    <row r="50" spans="1:14">
      <c r="A50" s="6"/>
      <c r="B50" s="2" t="str">
        <v>Lead-in duct*</v>
      </c>
      <c r="C50" s="2" t="str">
        <v>RAB method 3</v>
      </c>
      <c r="D50" s="4">
        <v>0.56000000000000005</v>
      </c>
      <c r="E50" s="4">
        <v>0.3586168406125157</v>
      </c>
      <c r="F50" s="4">
        <v>0.36016791258354586</v>
      </c>
      <c r="G50" s="4">
        <v>0.36408144531782505</v>
      </c>
      <c r="H50" s="4">
        <v>0.37415898949251941</v>
      </c>
      <c r="I50" s="4">
        <v>0.38516387320735296</v>
      </c>
      <c r="J50" s="4">
        <v>0.38805474971351889</v>
      </c>
      <c r="K50" s="4">
        <v>0.39095410758075444</v>
      </c>
      <c r="L50" s="4">
        <v>0.39386106400325854</v>
      </c>
      <c r="M50" s="4">
        <v>0.39677474237036486</v>
      </c>
      <c r="N50" s="4">
        <v>0.39969427185095913</v>
      </c>
    </row>
    <row r="51" spans="1:14">
      <c r="A51" s="6"/>
      <c r="B51" s="2" t="str">
        <v>Lead-in duct*</v>
      </c>
      <c r="C51" s="2" t="str">
        <v>Ofcom - simplified</v>
      </c>
      <c r="D51" s="4">
        <v>0.56000000000000005</v>
      </c>
      <c r="E51" s="4">
        <v>0.52011399565544125</v>
      </c>
      <c r="F51" s="4">
        <v>0.53885659805327069</v>
      </c>
      <c r="G51" s="4">
        <v>0.55762525890047843</v>
      </c>
      <c r="H51" s="4">
        <v>0.57734487172832927</v>
      </c>
      <c r="I51" s="4">
        <v>0.59818585390119761</v>
      </c>
      <c r="J51" s="4">
        <v>0.62128960871151984</v>
      </c>
      <c r="K51" s="4">
        <v>0.64423031762899241</v>
      </c>
      <c r="L51" s="4">
        <v>0.66700367344052924</v>
      </c>
      <c r="M51" s="4">
        <v>0.68960530676256937</v>
      </c>
      <c r="N51" s="4">
        <v>0.71203078426062805</v>
      </c>
    </row>
    <row r="52" spans="1:14">
      <c r="A52" s="6"/>
      <c r="B52" s="2" t="str">
        <v>Lead-in duct*</v>
      </c>
      <c r="C52" s="2" t="str">
        <v>CPI</v>
      </c>
      <c r="D52" s="4">
        <v>0.56000000000000005</v>
      </c>
      <c r="E52" s="4">
        <v>0.57120000000000004</v>
      </c>
      <c r="F52" s="4">
        <v>0.58262400000000003</v>
      </c>
      <c r="G52" s="4">
        <v>0.59427648</v>
      </c>
      <c r="H52" s="4">
        <v>0.6061620096</v>
      </c>
      <c r="I52" s="4">
        <v>0.61828524979200006</v>
      </c>
      <c r="J52" s="4">
        <v>0.63065095478784006</v>
      </c>
      <c r="K52" s="4">
        <v>0.64326397388359691</v>
      </c>
      <c r="L52" s="4">
        <v>0.65612925336126882</v>
      </c>
      <c r="M52" s="4">
        <v>0.66925183842849423</v>
      </c>
      <c r="N52" s="4">
        <v>0.68263687519706417</v>
      </c>
    </row>
    <row r="53" spans="1:14">
      <c r="A53" s="6"/>
      <c r="B53" s="2" t="str">
        <v>Lead-in duct*</v>
      </c>
      <c r="C53" s="2" t="str">
        <v>CPI-CPI</v>
      </c>
      <c r="D53" s="4">
        <v>0.56000000000000005</v>
      </c>
      <c r="E53" s="4">
        <v>0.56000000000000005</v>
      </c>
      <c r="F53" s="4">
        <v>0.56000000000000005</v>
      </c>
      <c r="G53" s="4">
        <v>0.56000000000000005</v>
      </c>
      <c r="H53" s="4">
        <v>0.56000000000000005</v>
      </c>
      <c r="I53" s="4">
        <v>0.56000000000000005</v>
      </c>
      <c r="J53" s="4">
        <v>0.56000000000000005</v>
      </c>
      <c r="K53" s="4">
        <v>0.56000000000000005</v>
      </c>
      <c r="L53" s="4">
        <v>0.56000000000000005</v>
      </c>
      <c r="M53" s="4">
        <v>0.56000000000000005</v>
      </c>
      <c r="N53" s="4">
        <v>0.56000000000000005</v>
      </c>
    </row>
    <row r="54" spans="1:14">
      <c r="A54" s="6"/>
      <c r="B54" s="2" t="str">
        <v>Manholes</v>
      </c>
      <c r="C54" s="2" t="str">
        <v>RAB method 1</v>
      </c>
      <c r="D54" s="4">
        <v>8.66</v>
      </c>
      <c r="E54" s="4">
        <v>0.89670099518647561</v>
      </c>
      <c r="F54" s="4">
        <v>1.1899026254108789</v>
      </c>
      <c r="G54" s="4">
        <v>1.4838660499033915</v>
      </c>
      <c r="H54" s="4">
        <v>1.7900188617250679</v>
      </c>
      <c r="I54" s="4">
        <v>2.1104743109345048</v>
      </c>
      <c r="J54" s="4">
        <v>2.4399532904410979</v>
      </c>
      <c r="K54" s="4">
        <v>2.7683027532550546</v>
      </c>
      <c r="L54" s="4">
        <v>3.0954871602574894</v>
      </c>
      <c r="M54" s="4">
        <v>3.4214705568875923</v>
      </c>
      <c r="N54" s="4">
        <v>3.746216558191088</v>
      </c>
    </row>
    <row r="55" spans="1:14">
      <c r="A55" s="6"/>
      <c r="B55" s="2" t="str">
        <v>Manholes</v>
      </c>
      <c r="C55" s="2" t="str">
        <v>RAB method 2</v>
      </c>
      <c r="D55" s="4">
        <v>8.66</v>
      </c>
      <c r="E55" s="4">
        <v>4.6045399986922089</v>
      </c>
      <c r="F55" s="4">
        <v>4.883609420590008</v>
      </c>
      <c r="G55" s="4">
        <v>4.8358488393437176</v>
      </c>
      <c r="H55" s="4">
        <v>5.0639482546397625</v>
      </c>
      <c r="I55" s="4">
        <v>5.2602222316589735</v>
      </c>
      <c r="J55" s="4">
        <v>5.2467552932201835</v>
      </c>
      <c r="K55" s="4">
        <v>5.2335932392135387</v>
      </c>
      <c r="L55" s="4">
        <v>5.2207291672151994</v>
      </c>
      <c r="M55" s="4">
        <v>5.2081563310685812</v>
      </c>
      <c r="N55" s="4">
        <v>5.1958681373465554</v>
      </c>
    </row>
    <row r="56" spans="1:14">
      <c r="A56" s="6"/>
      <c r="B56" s="2" t="str">
        <v>Manholes</v>
      </c>
      <c r="C56" s="2" t="str">
        <v>RAB method 3</v>
      </c>
      <c r="D56" s="4">
        <v>8.66</v>
      </c>
      <c r="E56" s="4">
        <v>4.4273511082593098</v>
      </c>
      <c r="F56" s="4">
        <v>4.4465000701379571</v>
      </c>
      <c r="G56" s="4">
        <v>4.494815100348827</v>
      </c>
      <c r="H56" s="4">
        <v>4.6192287399708807</v>
      </c>
      <c r="I56" s="4">
        <v>4.7550909711698264</v>
      </c>
      <c r="J56" s="4">
        <v>4.7907806651662215</v>
      </c>
      <c r="K56" s="4">
        <v>4.8265750669149545</v>
      </c>
      <c r="L56" s="4">
        <v>4.862463277621548</v>
      </c>
      <c r="M56" s="4">
        <v>4.8984344749743718</v>
      </c>
      <c r="N56" s="4">
        <v>4.9344779080140144</v>
      </c>
    </row>
    <row r="57" spans="1:14">
      <c r="A57" s="6"/>
      <c r="B57" s="2" t="str">
        <v>Manholes</v>
      </c>
      <c r="C57" s="2" t="str">
        <v>Ofcom - simplified</v>
      </c>
      <c r="D57" s="4">
        <v>8.66</v>
      </c>
      <c r="E57" s="4">
        <v>6.4211353575957251</v>
      </c>
      <c r="F57" s="4">
        <v>6.6525246067898349</v>
      </c>
      <c r="G57" s="4">
        <v>6.8842355639788559</v>
      </c>
      <c r="H57" s="4">
        <v>7.1276866232172127</v>
      </c>
      <c r="I57" s="4">
        <v>7.3849816943651918</v>
      </c>
      <c r="J57" s="4">
        <v>7.6702121210504624</v>
      </c>
      <c r="K57" s="4">
        <v>7.9534296433412504</v>
      </c>
      <c r="L57" s="4">
        <v>8.2345810859750692</v>
      </c>
      <c r="M57" s="4">
        <v>8.5136125061557077</v>
      </c>
      <c r="N57" s="4">
        <v>8.7904691715724663</v>
      </c>
    </row>
    <row r="58" spans="1:14">
      <c r="A58" s="6"/>
      <c r="B58" s="2" t="str">
        <v>Manholes</v>
      </c>
      <c r="C58" s="2" t="str">
        <v>CPI</v>
      </c>
      <c r="D58" s="4">
        <v>8.66</v>
      </c>
      <c r="E58" s="4">
        <v>8.8331999999999997</v>
      </c>
      <c r="F58" s="4">
        <v>9.0098640000000003</v>
      </c>
      <c r="G58" s="4">
        <v>9.1900612800000001</v>
      </c>
      <c r="H58" s="4">
        <v>9.3738625056</v>
      </c>
      <c r="I58" s="4">
        <v>9.5613397557119999</v>
      </c>
      <c r="J58" s="4">
        <v>9.7525665508262396</v>
      </c>
      <c r="K58" s="4">
        <v>9.9476178818427652</v>
      </c>
      <c r="L58" s="4">
        <v>10.146570239479621</v>
      </c>
      <c r="M58" s="4">
        <v>10.349501644269214</v>
      </c>
      <c r="N58" s="4">
        <v>10.556491677154598</v>
      </c>
    </row>
    <row r="59" spans="1:14">
      <c r="A59" s="6"/>
      <c r="B59" s="2" t="str">
        <v>Manholes</v>
      </c>
      <c r="C59" s="2" t="str">
        <v>CPI-CPI</v>
      </c>
      <c r="D59" s="4">
        <v>8.66</v>
      </c>
      <c r="E59" s="4">
        <v>8.66</v>
      </c>
      <c r="F59" s="4">
        <v>8.66</v>
      </c>
      <c r="G59" s="4">
        <v>8.66</v>
      </c>
      <c r="H59" s="4">
        <v>8.66</v>
      </c>
      <c r="I59" s="4">
        <v>8.66</v>
      </c>
      <c r="J59" s="4">
        <v>8.66</v>
      </c>
      <c r="K59" s="4">
        <v>8.66</v>
      </c>
      <c r="L59" s="4">
        <v>8.66</v>
      </c>
      <c r="M59" s="4">
        <v>8.66</v>
      </c>
      <c r="N59" s="4">
        <v>8.66</v>
      </c>
    </row>
    <row r="60" spans="1:14">
      <c r="A60" s="6"/>
      <c r="B60" s="2" t="str">
        <v>Spine duct – 2 bores</v>
      </c>
      <c r="C60" s="2" t="str">
        <v>RAB method 1</v>
      </c>
      <c r="D60" s="4">
        <v>0.18</v>
      </c>
      <c r="E60" s="4">
        <v>3.3828829869188295E-2</v>
      </c>
      <c r="F60" s="4">
        <v>4.4890117990283036E-2</v>
      </c>
      <c r="G60" s="4">
        <v>5.5980145466892645E-2</v>
      </c>
      <c r="H60" s="4">
        <v>6.7530028249096249E-2</v>
      </c>
      <c r="I60" s="4">
        <v>7.9619490544948782E-2</v>
      </c>
      <c r="J60" s="4">
        <v>9.2049373418988042E-2</v>
      </c>
      <c r="K60" s="4">
        <v>0.10443664428720288</v>
      </c>
      <c r="L60" s="4">
        <v>0.11677996240522827</v>
      </c>
      <c r="M60" s="4">
        <v>0.12907797135578888</v>
      </c>
      <c r="N60" s="4">
        <v>0.14132929848463924</v>
      </c>
    </row>
    <row r="61" spans="1:14">
      <c r="A61" s="6"/>
      <c r="B61" s="2" t="str">
        <v>Spine duct – 2 bores</v>
      </c>
      <c r="C61" s="2" t="str">
        <v>RAB method 2</v>
      </c>
      <c r="D61" s="4">
        <v>0.18</v>
      </c>
      <c r="E61" s="4">
        <v>0.17371030151387146</v>
      </c>
      <c r="F61" s="4">
        <v>0.18423843970681511</v>
      </c>
      <c r="G61" s="4">
        <v>0.18243662997747689</v>
      </c>
      <c r="H61" s="4">
        <v>0.19104188006053999</v>
      </c>
      <c r="I61" s="4">
        <v>0.1984464876298124</v>
      </c>
      <c r="J61" s="4">
        <v>0.19793843559044791</v>
      </c>
      <c r="K61" s="4">
        <v>0.19744188558313222</v>
      </c>
      <c r="L61" s="4">
        <v>0.19695657720788462</v>
      </c>
      <c r="M61" s="4">
        <v>0.19648225596004362</v>
      </c>
      <c r="N61" s="4">
        <v>0.19601867309679988</v>
      </c>
    </row>
    <row r="62" spans="1:14">
      <c r="A62" s="6"/>
      <c r="B62" s="2" t="str">
        <v>Spine duct – 2 bores</v>
      </c>
      <c r="C62" s="2" t="str">
        <v>RAB method 3</v>
      </c>
      <c r="D62" s="4">
        <v>0.18</v>
      </c>
      <c r="E62" s="4">
        <v>0.16702569554003921</v>
      </c>
      <c r="F62" s="4">
        <v>0.16774810688678876</v>
      </c>
      <c r="G62" s="4">
        <v>0.16957083368858997</v>
      </c>
      <c r="H62" s="4">
        <v>0.17426444713473732</v>
      </c>
      <c r="I62" s="4">
        <v>0.17938996871835247</v>
      </c>
      <c r="J62" s="4">
        <v>0.18073639366130279</v>
      </c>
      <c r="K62" s="4">
        <v>0.18208676879585414</v>
      </c>
      <c r="L62" s="4">
        <v>0.18344068295544583</v>
      </c>
      <c r="M62" s="4">
        <v>0.18479772785889956</v>
      </c>
      <c r="N62" s="4">
        <v>0.18615749791686179</v>
      </c>
    </row>
    <row r="63" spans="1:14">
      <c r="A63" s="6"/>
      <c r="B63" s="2" t="str">
        <v>Spine duct – 2 bores</v>
      </c>
      <c r="C63" s="2" t="str">
        <v>Ofcom - simplified</v>
      </c>
      <c r="D63" s="4">
        <v>0.18</v>
      </c>
      <c r="E63" s="4">
        <v>0.18168221353481626</v>
      </c>
      <c r="F63" s="4">
        <v>0.18822923499450492</v>
      </c>
      <c r="G63" s="4">
        <v>0.19478535899095267</v>
      </c>
      <c r="H63" s="4">
        <v>0.20167366220628649</v>
      </c>
      <c r="I63" s="4">
        <v>0.20895367352118052</v>
      </c>
      <c r="J63" s="4">
        <v>0.21702409913934778</v>
      </c>
      <c r="K63" s="4">
        <v>0.2250375708224775</v>
      </c>
      <c r="L63" s="4">
        <v>0.23299258400808104</v>
      </c>
      <c r="M63" s="4">
        <v>0.2408876124167586</v>
      </c>
      <c r="N63" s="4">
        <v>0.24872110743026637</v>
      </c>
    </row>
    <row r="64" spans="1:14">
      <c r="A64" s="6"/>
      <c r="B64" s="2" t="str">
        <v>Spine duct – 2 bores</v>
      </c>
      <c r="C64" s="2" t="str">
        <v>CPI</v>
      </c>
      <c r="D64" s="4">
        <v>0.18</v>
      </c>
      <c r="E64" s="4">
        <v>0.18359999999999999</v>
      </c>
      <c r="F64" s="4">
        <v>0.18727199999999999</v>
      </c>
      <c r="G64" s="4">
        <v>0.19101744000000001</v>
      </c>
      <c r="H64" s="4">
        <v>0.19483778880000002</v>
      </c>
      <c r="I64" s="4">
        <v>0.19873454457600004</v>
      </c>
      <c r="J64" s="4">
        <v>0.20270923546752004</v>
      </c>
      <c r="K64" s="4">
        <v>0.20676342017687044</v>
      </c>
      <c r="L64" s="4">
        <v>0.21089868858040786</v>
      </c>
      <c r="M64" s="4">
        <v>0.21511666235201601</v>
      </c>
      <c r="N64" s="4">
        <v>0.21941899559905634</v>
      </c>
    </row>
    <row r="65" spans="1:14">
      <c r="A65" s="6"/>
      <c r="B65" s="2" t="str">
        <v>Spine duct – 2 bores</v>
      </c>
      <c r="C65" s="2" t="str">
        <v>CPI-CPI</v>
      </c>
      <c r="D65" s="4">
        <v>0.18</v>
      </c>
      <c r="E65" s="4">
        <v>0.18</v>
      </c>
      <c r="F65" s="4">
        <v>0.18</v>
      </c>
      <c r="G65" s="4">
        <v>0.18</v>
      </c>
      <c r="H65" s="4">
        <v>0.18</v>
      </c>
      <c r="I65" s="4">
        <v>0.18</v>
      </c>
      <c r="J65" s="4">
        <v>0.18</v>
      </c>
      <c r="K65" s="4">
        <v>0.18</v>
      </c>
      <c r="L65" s="4">
        <v>0.18</v>
      </c>
      <c r="M65" s="4">
        <v>0.18</v>
      </c>
      <c r="N65" s="4">
        <v>0.18</v>
      </c>
    </row>
    <row r="66" spans="1:14">
      <c r="A66" s="6"/>
      <c r="B66" s="2" t="str">
        <v>Spine duct – 3+ bores</v>
      </c>
      <c r="C66" s="2" t="str">
        <v>RAB method 1</v>
      </c>
      <c r="D66" s="4">
        <v>0.13</v>
      </c>
      <c r="E66" s="4">
        <v>5.8395666232386852E-2</v>
      </c>
      <c r="F66" s="4">
        <v>7.7489772996275713E-2</v>
      </c>
      <c r="G66" s="4">
        <v>9.6633489924597402E-2</v>
      </c>
      <c r="H66" s="4">
        <v>0.11657101370478178</v>
      </c>
      <c r="I66" s="4">
        <v>0.13743996506631373</v>
      </c>
      <c r="J66" s="4">
        <v>0.15889655385247128</v>
      </c>
      <c r="K66" s="4">
        <v>0.18027958536575728</v>
      </c>
      <c r="L66" s="4">
        <v>0.20158674519976896</v>
      </c>
      <c r="M66" s="4">
        <v>0.22281569189336847</v>
      </c>
      <c r="N66" s="4">
        <v>0.24396405595699655</v>
      </c>
    </row>
    <row r="67" spans="1:14">
      <c r="A67" s="6"/>
      <c r="B67" s="2" t="str">
        <v>Spine duct – 3+ bores</v>
      </c>
      <c r="C67" s="2" t="str">
        <v>RAB method 2</v>
      </c>
      <c r="D67" s="4">
        <v>0.13</v>
      </c>
      <c r="E67" s="4">
        <v>0.29986046894192259</v>
      </c>
      <c r="F67" s="4">
        <v>0.31803424693959287</v>
      </c>
      <c r="G67" s="4">
        <v>0.31492394486956654</v>
      </c>
      <c r="H67" s="4">
        <v>0.3297784140794065</v>
      </c>
      <c r="I67" s="4">
        <v>0.34256032211078274</v>
      </c>
      <c r="J67" s="4">
        <v>0.34168331757251941</v>
      </c>
      <c r="K67" s="4">
        <v>0.34082616795761939</v>
      </c>
      <c r="L67" s="4">
        <v>0.33998842376101762</v>
      </c>
      <c r="M67" s="4">
        <v>0.33916964565420887</v>
      </c>
      <c r="N67" s="4">
        <v>0.33836940425485462</v>
      </c>
    </row>
    <row r="68" spans="1:14">
      <c r="A68" s="6"/>
      <c r="B68" s="2" t="str">
        <v>Spine duct – 3+ bores</v>
      </c>
      <c r="C68" s="2" t="str">
        <v>RAB method 3</v>
      </c>
      <c r="D68" s="4">
        <v>0.13</v>
      </c>
      <c r="E68" s="4">
        <v>0.28832143490343037</v>
      </c>
      <c r="F68" s="4">
        <v>0.28956846863325209</v>
      </c>
      <c r="G68" s="4">
        <v>0.29271487796406237</v>
      </c>
      <c r="H68" s="4">
        <v>0.30081704068399456</v>
      </c>
      <c r="I68" s="4">
        <v>0.30966476757319145</v>
      </c>
      <c r="J68" s="4">
        <v>0.31198897984655477</v>
      </c>
      <c r="K68" s="4">
        <v>0.31432001098037465</v>
      </c>
      <c r="L68" s="4">
        <v>0.31665715121480026</v>
      </c>
      <c r="M68" s="4">
        <v>0.31899969577075687</v>
      </c>
      <c r="N68" s="4">
        <v>0.32134694451582441</v>
      </c>
    </row>
    <row r="69" spans="1:14">
      <c r="A69" s="6"/>
      <c r="B69" s="2" t="str">
        <v>Spine duct – 3+ bores</v>
      </c>
      <c r="C69" s="2" t="str">
        <v>Ofcom - simplified</v>
      </c>
      <c r="D69" s="4">
        <v>0.13</v>
      </c>
      <c r="E69" s="4">
        <v>0.12544866544856267</v>
      </c>
      <c r="F69" s="4">
        <v>0.12996927915532849</v>
      </c>
      <c r="G69" s="4">
        <v>0.13449617801828218</v>
      </c>
      <c r="H69" s="4">
        <v>0.13925244132417303</v>
      </c>
      <c r="I69" s="4">
        <v>0.14427917281392824</v>
      </c>
      <c r="J69" s="4">
        <v>0.14985167275051098</v>
      </c>
      <c r="K69" s="4">
        <v>0.15538484690498494</v>
      </c>
      <c r="L69" s="4">
        <v>0.16087765640099236</v>
      </c>
      <c r="M69" s="4">
        <v>0.16632904736699516</v>
      </c>
      <c r="N69" s="4">
        <v>0.17173795050684054</v>
      </c>
    </row>
    <row r="70" spans="1:14">
      <c r="A70" s="6"/>
      <c r="B70" s="2" t="str">
        <v>Spine duct – 3+ bores</v>
      </c>
      <c r="C70" s="2" t="str">
        <v>CPI</v>
      </c>
      <c r="D70" s="4">
        <v>0.13</v>
      </c>
      <c r="E70" s="4">
        <v>0.1326</v>
      </c>
      <c r="F70" s="4">
        <v>0.13525200000000001</v>
      </c>
      <c r="G70" s="4">
        <v>0.13795704</v>
      </c>
      <c r="H70" s="4">
        <v>0.14071618080000001</v>
      </c>
      <c r="I70" s="4">
        <v>0.14353050441600002</v>
      </c>
      <c r="J70" s="4">
        <v>0.14640111450432003</v>
      </c>
      <c r="K70" s="4">
        <v>0.14932913679440643</v>
      </c>
      <c r="L70" s="4">
        <v>0.15231571953029457</v>
      </c>
      <c r="M70" s="4">
        <v>0.15536203392090048</v>
      </c>
      <c r="N70" s="4">
        <v>0.15846927459931848</v>
      </c>
    </row>
    <row r="71" spans="1:14">
      <c r="A71" s="6"/>
      <c r="B71" s="2" t="str">
        <v>Spine duct – 3+ bores</v>
      </c>
      <c r="C71" s="2" t="str">
        <v>CPI-CPI</v>
      </c>
      <c r="D71" s="4">
        <v>0.13</v>
      </c>
      <c r="E71" s="4">
        <v>0.13</v>
      </c>
      <c r="F71" s="4">
        <v>0.13</v>
      </c>
      <c r="G71" s="4">
        <v>0.13</v>
      </c>
      <c r="H71" s="4">
        <v>0.13</v>
      </c>
      <c r="I71" s="4">
        <v>0.13</v>
      </c>
      <c r="J71" s="4">
        <v>0.13</v>
      </c>
      <c r="K71" s="4">
        <v>0.13</v>
      </c>
      <c r="L71" s="4">
        <v>0.13</v>
      </c>
      <c r="M71" s="4">
        <v>0.13</v>
      </c>
      <c r="N71" s="4">
        <v>0.13</v>
      </c>
    </row>
    <row r="72" spans="1:14">
      <c r="B72" s="2" t="str">
        <v>Spine duct – single bore</v>
      </c>
      <c r="C72" s="2" t="str">
        <v>RAB method 1</v>
      </c>
      <c r="D72" s="4">
        <v>0.28999999999999998</v>
      </c>
      <c r="E72" s="4">
        <v>4.9824189306840842E-2</v>
      </c>
      <c r="F72" s="4">
        <v>6.6115610424687457E-2</v>
      </c>
      <c r="G72" s="4">
        <v>8.2449359790222956E-2</v>
      </c>
      <c r="H72" s="4">
        <v>9.9460398848847734E-2</v>
      </c>
      <c r="I72" s="4">
        <v>0.11726614797986031</v>
      </c>
      <c r="J72" s="4">
        <v>0.13557327949380202</v>
      </c>
      <c r="K72" s="4">
        <v>0.15381765067423089</v>
      </c>
      <c r="L72" s="4">
        <v>0.17199728682969848</v>
      </c>
      <c r="M72" s="4">
        <v>0.19011019018518946</v>
      </c>
      <c r="N72" s="4">
        <v>0.20815433905135661</v>
      </c>
    </row>
    <row r="73" spans="1:14">
      <c r="B73" s="2" t="str">
        <v>Spine duct – single bore</v>
      </c>
      <c r="C73" s="2" t="str">
        <v>RAB method 2</v>
      </c>
      <c r="D73" s="4">
        <v>0.28999999999999998</v>
      </c>
      <c r="E73" s="4">
        <v>0.25584612239451376</v>
      </c>
      <c r="F73" s="4">
        <v>0.27135230314041003</v>
      </c>
      <c r="G73" s="4">
        <v>0.26869853978540781</v>
      </c>
      <c r="H73" s="4">
        <v>0.2813726290409086</v>
      </c>
      <c r="I73" s="4">
        <v>0.29227837336315959</v>
      </c>
      <c r="J73" s="4">
        <v>0.2915300979695114</v>
      </c>
      <c r="K73" s="4">
        <v>0.2907987631388218</v>
      </c>
      <c r="L73" s="4">
        <v>0.29008398534561908</v>
      </c>
      <c r="M73" s="4">
        <v>0.28938538974724715</v>
      </c>
      <c r="N73" s="4">
        <v>0.28870260998729158</v>
      </c>
    </row>
    <row r="74" spans="1:14">
      <c r="B74" s="2" t="str">
        <v>Spine duct – single bore</v>
      </c>
      <c r="C74" s="2" t="str">
        <v>RAB method 3</v>
      </c>
      <c r="D74" s="4">
        <v>0.28999999999999998</v>
      </c>
      <c r="E74" s="4">
        <v>0.24600081959303532</v>
      </c>
      <c r="F74" s="4">
        <v>0.24706481027308677</v>
      </c>
      <c r="G74" s="4">
        <v>0.24974938096556321</v>
      </c>
      <c r="H74" s="4">
        <v>0.25666228589837553</v>
      </c>
      <c r="I74" s="4">
        <v>0.26421131903566825</v>
      </c>
      <c r="J74" s="4">
        <v>0.26619437702213761</v>
      </c>
      <c r="K74" s="4">
        <v>0.26818325297792162</v>
      </c>
      <c r="L74" s="4">
        <v>0.27017734132367754</v>
      </c>
      <c r="M74" s="4">
        <v>0.27217604072974677</v>
      </c>
      <c r="N74" s="4">
        <v>0.2741787538310767</v>
      </c>
    </row>
    <row r="75" spans="1:14">
      <c r="B75" s="2" t="str">
        <v>Spine duct – single bore</v>
      </c>
      <c r="C75" s="2" t="str">
        <v>Ofcom - simplified</v>
      </c>
      <c r="D75" s="4">
        <v>0.28999999999999998</v>
      </c>
      <c r="E75" s="4">
        <v>0.35678321462681911</v>
      </c>
      <c r="F75" s="4">
        <v>0.36964009982857754</v>
      </c>
      <c r="G75" s="4">
        <v>0.38251486037576993</v>
      </c>
      <c r="H75" s="4">
        <v>0.39604194658126751</v>
      </c>
      <c r="I75" s="4">
        <v>0.41033825984668104</v>
      </c>
      <c r="J75" s="4">
        <v>0.42618676994260501</v>
      </c>
      <c r="K75" s="4">
        <v>0.44192343525398464</v>
      </c>
      <c r="L75" s="4">
        <v>0.45754530115674935</v>
      </c>
      <c r="M75" s="4">
        <v>0.47304937037967443</v>
      </c>
      <c r="N75" s="4">
        <v>0.48843260178304387</v>
      </c>
    </row>
    <row r="76" spans="1:14">
      <c r="B76" s="2" t="str">
        <v>Spine duct – single bore</v>
      </c>
      <c r="C76" s="2" t="str">
        <v>CPI</v>
      </c>
      <c r="D76" s="4">
        <v>0.28999999999999998</v>
      </c>
      <c r="E76" s="4">
        <v>0.29580000000000001</v>
      </c>
      <c r="F76" s="4">
        <v>0.30171600000000004</v>
      </c>
      <c r="G76" s="4">
        <v>0.30775032000000002</v>
      </c>
      <c r="H76" s="4">
        <v>0.31390532640000002</v>
      </c>
      <c r="I76" s="4">
        <v>0.320183432928</v>
      </c>
      <c r="J76" s="4">
        <v>0.32658710158656001</v>
      </c>
      <c r="K76" s="4">
        <v>0.33311884361829119</v>
      </c>
      <c r="L76" s="4">
        <v>0.33978122049065701</v>
      </c>
      <c r="M76" s="4">
        <v>0.34657684490047014</v>
      </c>
      <c r="N76" s="4">
        <v>0.35350838179847954</v>
      </c>
    </row>
    <row r="77" spans="1:14">
      <c r="B77" s="2" t="str">
        <v>Spine duct – single bore</v>
      </c>
      <c r="C77" s="2" t="str">
        <v>CPI-CPI</v>
      </c>
      <c r="D77" s="4">
        <v>0.28999999999999998</v>
      </c>
      <c r="E77" s="4">
        <v>0.28999999999999998</v>
      </c>
      <c r="F77" s="4">
        <v>0.28999999999999998</v>
      </c>
      <c r="G77" s="4">
        <v>0.28999999999999998</v>
      </c>
      <c r="H77" s="4">
        <v>0.28999999999999998</v>
      </c>
      <c r="I77" s="4">
        <v>0.28999999999999998</v>
      </c>
      <c r="J77" s="4">
        <v>0.28999999999999998</v>
      </c>
      <c r="K77" s="4">
        <v>0.28999999999999998</v>
      </c>
      <c r="L77" s="4">
        <v>0.28999999999999998</v>
      </c>
      <c r="M77" s="4">
        <v>0.28999999999999998</v>
      </c>
      <c r="N77" s="4">
        <v>0.28999999999999998</v>
      </c>
    </row>
  </sheetData>
  <phoneticPr fontId="12" type="noConversion"/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E11DC-FCBE-ED4A-AEB3-CE559E4BDD7C}">
  <dimension ref="A1:N89"/>
  <sheetViews>
    <sheetView showGridLines="0" workbookViewId="0">
      <selection activeCell="N4" sqref="N4"/>
    </sheetView>
  </sheetViews>
  <sheetFormatPr defaultColWidth="11" defaultRowHeight="15.75"/>
  <cols>
    <col min="8" max="13" width="11" customWidth="1"/>
  </cols>
  <sheetData>
    <row r="1" spans="1:14" s="19" customFormat="1" ht="44" customHeight="1">
      <c r="C1" s="20" t="s">
        <v>24</v>
      </c>
      <c r="D1" s="20" t="s">
        <v>23</v>
      </c>
      <c r="E1" s="20" t="s">
        <v>22</v>
      </c>
      <c r="F1" s="20" t="s">
        <v>21</v>
      </c>
      <c r="G1" s="20" t="s">
        <v>20</v>
      </c>
      <c r="H1" s="20" t="s">
        <v>19</v>
      </c>
      <c r="I1" s="20" t="s">
        <v>26</v>
      </c>
      <c r="J1" s="20" t="s">
        <v>27</v>
      </c>
      <c r="K1" s="20" t="s">
        <v>28</v>
      </c>
      <c r="L1" s="20" t="s">
        <v>29</v>
      </c>
      <c r="M1" s="20" t="s">
        <v>30</v>
      </c>
      <c r="N1" s="21" t="s">
        <v>25</v>
      </c>
    </row>
    <row r="2" spans="1:14">
      <c r="A2" s="14" t="s">
        <v>18</v>
      </c>
    </row>
    <row r="3" spans="1:14">
      <c r="A3" s="18" t="s">
        <v>17</v>
      </c>
      <c r="D3" s="17">
        <f>'Inputs '!C5</f>
        <v>49.830306678459053</v>
      </c>
      <c r="E3" s="17">
        <f>'Inputs '!D5</f>
        <v>48.702174636836638</v>
      </c>
      <c r="F3" s="17">
        <f>'Inputs '!E5</f>
        <v>47.599582913710485</v>
      </c>
      <c r="G3" s="17">
        <f>'Inputs '!F5</f>
        <v>46.521953289648117</v>
      </c>
      <c r="H3" s="17">
        <f>'Inputs '!G5</f>
        <v>45.4687206358021</v>
      </c>
      <c r="I3" s="17">
        <f>H3*(1+$N$3)</f>
        <v>44.439332617546107</v>
      </c>
      <c r="J3" s="17">
        <f t="shared" ref="J3:M3" si="0">I3*(1+$N$3)</f>
        <v>43.433249404820415</v>
      </c>
      <c r="K3" s="17">
        <f t="shared" si="0"/>
        <v>42.449943389035099</v>
      </c>
      <c r="L3" s="17">
        <f t="shared" si="0"/>
        <v>41.488898906382325</v>
      </c>
      <c r="M3" s="17">
        <f t="shared" si="0"/>
        <v>40.54961196741278</v>
      </c>
      <c r="N3" s="22">
        <f>(H3/D3)^(0.25)-1</f>
        <v>-2.26394761907035E-2</v>
      </c>
    </row>
    <row r="4" spans="1:14">
      <c r="A4" s="16" t="s">
        <v>16</v>
      </c>
      <c r="D4" s="15">
        <f>'Inputs '!C6</f>
        <v>296.94461199010146</v>
      </c>
      <c r="E4" s="15">
        <f>'Inputs '!D6</f>
        <v>320.4577535131765</v>
      </c>
      <c r="F4" s="15">
        <f>'Inputs '!E6</f>
        <v>319.30957219506024</v>
      </c>
      <c r="G4" s="15">
        <f>'Inputs '!F6</f>
        <v>339.12267993382056</v>
      </c>
      <c r="H4" s="15">
        <f>'Inputs '!G6</f>
        <v>356.6129969902795</v>
      </c>
      <c r="I4" s="17">
        <f>H4*(1+$N$4)</f>
        <v>356.6129969902795</v>
      </c>
      <c r="J4" s="17">
        <f t="shared" ref="J4:M4" si="1">I4*(1+$N$4)</f>
        <v>356.6129969902795</v>
      </c>
      <c r="K4" s="17">
        <f t="shared" si="1"/>
        <v>356.6129969902795</v>
      </c>
      <c r="L4" s="17">
        <f t="shared" si="1"/>
        <v>356.6129969902795</v>
      </c>
      <c r="M4" s="17">
        <f t="shared" si="1"/>
        <v>356.6129969902795</v>
      </c>
      <c r="N4" s="22">
        <v>0</v>
      </c>
    </row>
    <row r="5" spans="1:14">
      <c r="A5" s="6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1:14">
      <c r="A6" s="6" t="s">
        <v>46</v>
      </c>
      <c r="D6" s="26">
        <f>'Inputs '!C14</f>
        <v>1.9964216805305312E-2</v>
      </c>
      <c r="E6" s="26">
        <f>'Inputs '!D14</f>
        <v>1.9964216805305312E-2</v>
      </c>
      <c r="F6" s="26">
        <f>'Inputs '!E14</f>
        <v>1.9964216805305312E-2</v>
      </c>
      <c r="G6" s="26">
        <f>'Inputs '!F14</f>
        <v>1.9964216805305312E-2</v>
      </c>
      <c r="H6" s="26">
        <f>'Inputs '!G14</f>
        <v>1.9964216805305312E-2</v>
      </c>
      <c r="I6" s="26">
        <f>H6</f>
        <v>1.9964216805305312E-2</v>
      </c>
      <c r="J6" s="26">
        <f t="shared" ref="J6:M6" si="2">I6</f>
        <v>1.9964216805305312E-2</v>
      </c>
      <c r="K6" s="26">
        <f t="shared" si="2"/>
        <v>1.9964216805305312E-2</v>
      </c>
      <c r="L6" s="26">
        <f t="shared" si="2"/>
        <v>1.9964216805305312E-2</v>
      </c>
      <c r="M6" s="26">
        <f t="shared" si="2"/>
        <v>1.9964216805305312E-2</v>
      </c>
    </row>
    <row r="7" spans="1:14">
      <c r="A7" s="6" t="s">
        <v>48</v>
      </c>
      <c r="D7" s="27">
        <f>'Inputs '!B15</f>
        <v>40</v>
      </c>
      <c r="E7" s="27">
        <f>D7</f>
        <v>40</v>
      </c>
      <c r="F7" s="27">
        <f t="shared" ref="F7:M7" si="3">E7</f>
        <v>40</v>
      </c>
      <c r="G7" s="27">
        <f t="shared" si="3"/>
        <v>40</v>
      </c>
      <c r="H7" s="27">
        <f t="shared" si="3"/>
        <v>40</v>
      </c>
      <c r="I7" s="27">
        <f t="shared" si="3"/>
        <v>40</v>
      </c>
      <c r="J7" s="27">
        <f t="shared" si="3"/>
        <v>40</v>
      </c>
      <c r="K7" s="27">
        <f t="shared" si="3"/>
        <v>40</v>
      </c>
      <c r="L7" s="27">
        <f t="shared" si="3"/>
        <v>40</v>
      </c>
      <c r="M7" s="27">
        <f t="shared" si="3"/>
        <v>40</v>
      </c>
    </row>
    <row r="8" spans="1:14">
      <c r="A8" s="6" t="s">
        <v>49</v>
      </c>
      <c r="D8" s="26">
        <f>'Inputs '!C16</f>
        <v>7.0999999999999994E-2</v>
      </c>
      <c r="E8" s="26">
        <f>'Inputs '!D16</f>
        <v>7.0999999999999994E-2</v>
      </c>
      <c r="F8" s="26">
        <f>'Inputs '!E16</f>
        <v>7.0999999999999994E-2</v>
      </c>
      <c r="G8" s="26">
        <f>'Inputs '!F16</f>
        <v>7.0999999999999994E-2</v>
      </c>
      <c r="H8" s="26">
        <f>'Inputs '!G16</f>
        <v>7.0999999999999994E-2</v>
      </c>
      <c r="I8" s="26">
        <f t="shared" ref="I8:M8" si="4">H8</f>
        <v>7.0999999999999994E-2</v>
      </c>
      <c r="J8" s="26">
        <f t="shared" si="4"/>
        <v>7.0999999999999994E-2</v>
      </c>
      <c r="K8" s="26">
        <f t="shared" si="4"/>
        <v>7.0999999999999994E-2</v>
      </c>
      <c r="L8" s="26">
        <f t="shared" si="4"/>
        <v>7.0999999999999994E-2</v>
      </c>
      <c r="M8" s="26">
        <f t="shared" si="4"/>
        <v>7.0999999999999994E-2</v>
      </c>
    </row>
    <row r="9" spans="1:14">
      <c r="A9" s="6"/>
      <c r="D9" s="25"/>
      <c r="E9" s="25"/>
      <c r="F9" s="25"/>
      <c r="G9" s="25"/>
      <c r="H9" s="25"/>
      <c r="I9" s="25"/>
      <c r="J9" s="25"/>
      <c r="K9" s="25"/>
      <c r="L9" s="25"/>
      <c r="M9" s="25"/>
    </row>
    <row r="10" spans="1:14">
      <c r="A10" s="14" t="s">
        <v>33</v>
      </c>
      <c r="D10" s="25"/>
      <c r="E10" s="25"/>
      <c r="F10" s="25"/>
      <c r="G10" s="25"/>
      <c r="H10" s="25"/>
      <c r="I10" s="25"/>
      <c r="J10" s="25"/>
      <c r="K10" s="25"/>
      <c r="L10" s="25"/>
      <c r="M10" s="25"/>
    </row>
    <row r="11" spans="1:14">
      <c r="A11" s="14" t="s">
        <v>38</v>
      </c>
      <c r="D11" s="25"/>
      <c r="E11" s="25"/>
      <c r="F11" s="25"/>
      <c r="G11" s="25"/>
      <c r="H11" s="25"/>
      <c r="I11" s="25"/>
      <c r="J11" s="25"/>
      <c r="K11" s="25"/>
      <c r="L11" s="25"/>
      <c r="M11" s="25"/>
    </row>
    <row r="12" spans="1:14">
      <c r="A12" s="6" t="s">
        <v>34</v>
      </c>
      <c r="D12" s="25">
        <v>0</v>
      </c>
      <c r="E12" s="25">
        <f>D15</f>
        <v>296.94461199010146</v>
      </c>
      <c r="F12" s="25">
        <f t="shared" ref="F12:M12" si="5">E15</f>
        <v>623.33063211621561</v>
      </c>
      <c r="G12" s="25">
        <f t="shared" si="5"/>
        <v>955.08451219223195</v>
      </c>
      <c r="H12" s="25">
        <f t="shared" si="5"/>
        <v>1313.2747063948475</v>
      </c>
      <c r="I12" s="25">
        <f t="shared" si="5"/>
        <v>1696.1062043485174</v>
      </c>
      <c r="J12" s="25">
        <f t="shared" si="5"/>
        <v>2086.580633327234</v>
      </c>
      <c r="K12" s="25">
        <f t="shared" si="5"/>
        <v>2484.8505784630097</v>
      </c>
      <c r="L12" s="25">
        <f t="shared" si="5"/>
        <v>2891.0716711305131</v>
      </c>
      <c r="M12" s="25">
        <f t="shared" si="5"/>
        <v>3305.4026497629184</v>
      </c>
    </row>
    <row r="13" spans="1:14">
      <c r="A13" s="6" t="s">
        <v>35</v>
      </c>
      <c r="D13" s="25">
        <f>D12*D6</f>
        <v>0</v>
      </c>
      <c r="E13" s="25">
        <f t="shared" ref="E13:M13" si="6">E12*E6</f>
        <v>5.9282666129376489</v>
      </c>
      <c r="F13" s="25">
        <f t="shared" si="6"/>
        <v>12.444307880956135</v>
      </c>
      <c r="G13" s="25">
        <f t="shared" si="6"/>
        <v>19.067514268794984</v>
      </c>
      <c r="H13" s="25">
        <f t="shared" si="6"/>
        <v>26.218500963390415</v>
      </c>
      <c r="I13" s="25">
        <f t="shared" si="6"/>
        <v>33.861431988437275</v>
      </c>
      <c r="J13" s="25">
        <f t="shared" si="6"/>
        <v>41.656948145496166</v>
      </c>
      <c r="K13" s="25">
        <f t="shared" si="6"/>
        <v>49.608095677223844</v>
      </c>
      <c r="L13" s="25">
        <f t="shared" si="6"/>
        <v>57.717981642125899</v>
      </c>
      <c r="M13" s="25">
        <f t="shared" si="6"/>
        <v>65.989775128697559</v>
      </c>
    </row>
    <row r="14" spans="1:14">
      <c r="A14" s="6" t="s">
        <v>36</v>
      </c>
      <c r="D14" s="25">
        <f>D4</f>
        <v>296.94461199010146</v>
      </c>
      <c r="E14" s="25">
        <f t="shared" ref="E14:M14" si="7">E4</f>
        <v>320.4577535131765</v>
      </c>
      <c r="F14" s="25">
        <f t="shared" si="7"/>
        <v>319.30957219506024</v>
      </c>
      <c r="G14" s="25">
        <f t="shared" si="7"/>
        <v>339.12267993382056</v>
      </c>
      <c r="H14" s="25">
        <f t="shared" si="7"/>
        <v>356.6129969902795</v>
      </c>
      <c r="I14" s="25">
        <f t="shared" si="7"/>
        <v>356.6129969902795</v>
      </c>
      <c r="J14" s="25">
        <f t="shared" si="7"/>
        <v>356.6129969902795</v>
      </c>
      <c r="K14" s="25">
        <f t="shared" si="7"/>
        <v>356.6129969902795</v>
      </c>
      <c r="L14" s="25">
        <f t="shared" si="7"/>
        <v>356.6129969902795</v>
      </c>
      <c r="M14" s="25">
        <f t="shared" si="7"/>
        <v>356.6129969902795</v>
      </c>
    </row>
    <row r="15" spans="1:14">
      <c r="A15" s="6" t="s">
        <v>37</v>
      </c>
      <c r="D15" s="10">
        <f>SUM(D12:D14)</f>
        <v>296.94461199010146</v>
      </c>
      <c r="E15" s="10">
        <f t="shared" ref="E15:M15" si="8">SUM(E12:E14)</f>
        <v>623.33063211621561</v>
      </c>
      <c r="F15" s="10">
        <f t="shared" si="8"/>
        <v>955.08451219223195</v>
      </c>
      <c r="G15" s="10">
        <f t="shared" si="8"/>
        <v>1313.2747063948475</v>
      </c>
      <c r="H15" s="10">
        <f t="shared" si="8"/>
        <v>1696.1062043485174</v>
      </c>
      <c r="I15" s="10">
        <f t="shared" si="8"/>
        <v>2086.580633327234</v>
      </c>
      <c r="J15" s="10">
        <f t="shared" si="8"/>
        <v>2484.8505784630097</v>
      </c>
      <c r="K15" s="10">
        <f t="shared" si="8"/>
        <v>2891.0716711305131</v>
      </c>
      <c r="L15" s="10">
        <f t="shared" si="8"/>
        <v>3305.4026497629184</v>
      </c>
      <c r="M15" s="10">
        <f t="shared" si="8"/>
        <v>3728.0054218818955</v>
      </c>
    </row>
    <row r="16" spans="1:14">
      <c r="A16" s="6"/>
      <c r="D16" s="25"/>
      <c r="E16" s="25"/>
      <c r="F16" s="25"/>
      <c r="G16" s="25"/>
      <c r="H16" s="25"/>
      <c r="I16" s="25"/>
      <c r="J16" s="25"/>
      <c r="K16" s="25"/>
      <c r="L16" s="25"/>
      <c r="M16" s="25"/>
    </row>
    <row r="17" spans="1:13">
      <c r="A17" s="14" t="s">
        <v>39</v>
      </c>
      <c r="D17" s="25"/>
      <c r="E17" s="25"/>
      <c r="F17" s="25"/>
      <c r="G17" s="25"/>
      <c r="H17" s="25"/>
      <c r="I17" s="25"/>
      <c r="J17" s="25"/>
      <c r="K17" s="25"/>
      <c r="L17" s="25"/>
      <c r="M17" s="25"/>
    </row>
    <row r="18" spans="1:13">
      <c r="A18" s="6" t="s">
        <v>34</v>
      </c>
      <c r="D18" s="25">
        <v>0</v>
      </c>
      <c r="E18" s="25">
        <f>D20</f>
        <v>7.4236152997525364</v>
      </c>
      <c r="F18" s="25">
        <f t="shared" ref="F18:M18" si="9">E20</f>
        <v>23.006881102657928</v>
      </c>
      <c r="G18" s="25">
        <f t="shared" si="9"/>
        <v>46.883993907463726</v>
      </c>
      <c r="H18" s="25">
        <f t="shared" si="9"/>
        <v>79.715861567334912</v>
      </c>
      <c r="I18" s="25">
        <f t="shared" si="9"/>
        <v>122.11851667604785</v>
      </c>
      <c r="J18" s="25">
        <f t="shared" si="9"/>
        <v>174.28303250922869</v>
      </c>
      <c r="K18" s="25">
        <f t="shared" si="9"/>
        <v>236.40429697080393</v>
      </c>
      <c r="L18" s="25">
        <f t="shared" si="9"/>
        <v>308.68108874906676</v>
      </c>
      <c r="M18" s="25">
        <f t="shared" si="9"/>
        <v>391.31615499313972</v>
      </c>
    </row>
    <row r="19" spans="1:13">
      <c r="A19" s="6" t="s">
        <v>40</v>
      </c>
      <c r="D19" s="25">
        <f>D15/D7</f>
        <v>7.4236152997525364</v>
      </c>
      <c r="E19" s="25">
        <f t="shared" ref="E19:M19" si="10">E15/E7</f>
        <v>15.583265802905391</v>
      </c>
      <c r="F19" s="25">
        <f t="shared" si="10"/>
        <v>23.877112804805797</v>
      </c>
      <c r="G19" s="25">
        <f t="shared" si="10"/>
        <v>32.831867659871186</v>
      </c>
      <c r="H19" s="25">
        <f t="shared" si="10"/>
        <v>42.402655108712935</v>
      </c>
      <c r="I19" s="25">
        <f t="shared" si="10"/>
        <v>52.16451583318085</v>
      </c>
      <c r="J19" s="25">
        <f t="shared" si="10"/>
        <v>62.121264461575244</v>
      </c>
      <c r="K19" s="25">
        <f t="shared" si="10"/>
        <v>72.276791778262833</v>
      </c>
      <c r="L19" s="25">
        <f t="shared" si="10"/>
        <v>82.635066244072959</v>
      </c>
      <c r="M19" s="25">
        <f t="shared" si="10"/>
        <v>93.200135547047381</v>
      </c>
    </row>
    <row r="20" spans="1:13">
      <c r="A20" s="6" t="s">
        <v>37</v>
      </c>
      <c r="D20" s="10">
        <f>SUM(D18:D19)</f>
        <v>7.4236152997525364</v>
      </c>
      <c r="E20" s="10">
        <f t="shared" ref="E20:M20" si="11">SUM(E18:E19)</f>
        <v>23.006881102657928</v>
      </c>
      <c r="F20" s="10">
        <f t="shared" si="11"/>
        <v>46.883993907463726</v>
      </c>
      <c r="G20" s="10">
        <f t="shared" si="11"/>
        <v>79.715861567334912</v>
      </c>
      <c r="H20" s="10">
        <f t="shared" si="11"/>
        <v>122.11851667604785</v>
      </c>
      <c r="I20" s="10">
        <f t="shared" si="11"/>
        <v>174.28303250922869</v>
      </c>
      <c r="J20" s="10">
        <f t="shared" si="11"/>
        <v>236.40429697080393</v>
      </c>
      <c r="K20" s="10">
        <f t="shared" si="11"/>
        <v>308.68108874906676</v>
      </c>
      <c r="L20" s="10">
        <f t="shared" si="11"/>
        <v>391.31615499313972</v>
      </c>
      <c r="M20" s="10">
        <f t="shared" si="11"/>
        <v>484.51629054018713</v>
      </c>
    </row>
    <row r="21" spans="1:13">
      <c r="A21" s="6"/>
      <c r="D21" s="25"/>
      <c r="E21" s="25"/>
      <c r="F21" s="25"/>
      <c r="G21" s="25"/>
      <c r="H21" s="25"/>
      <c r="I21" s="25"/>
      <c r="J21" s="25"/>
      <c r="K21" s="25"/>
      <c r="L21" s="25"/>
      <c r="M21" s="25"/>
    </row>
    <row r="22" spans="1:13">
      <c r="A22" s="14" t="s">
        <v>41</v>
      </c>
      <c r="D22" s="25"/>
      <c r="E22" s="25"/>
      <c r="F22" s="25"/>
      <c r="G22" s="25"/>
      <c r="H22" s="25"/>
      <c r="I22" s="25"/>
      <c r="J22" s="25"/>
      <c r="K22" s="25"/>
      <c r="L22" s="25"/>
      <c r="M22" s="25"/>
    </row>
    <row r="23" spans="1:13">
      <c r="A23" s="6" t="s">
        <v>42</v>
      </c>
      <c r="D23" s="25">
        <f>D12-D18</f>
        <v>0</v>
      </c>
      <c r="E23" s="25">
        <f t="shared" ref="E23:M23" si="12">E12-E18</f>
        <v>289.52099669034891</v>
      </c>
      <c r="F23" s="25">
        <f t="shared" si="12"/>
        <v>600.32375101355774</v>
      </c>
      <c r="G23" s="25">
        <f t="shared" si="12"/>
        <v>908.20051828476824</v>
      </c>
      <c r="H23" s="25">
        <f t="shared" si="12"/>
        <v>1233.5588448275125</v>
      </c>
      <c r="I23" s="25">
        <f t="shared" si="12"/>
        <v>1573.9876876724695</v>
      </c>
      <c r="J23" s="25">
        <f t="shared" si="12"/>
        <v>1912.2976008180053</v>
      </c>
      <c r="K23" s="25">
        <f t="shared" si="12"/>
        <v>2248.4462814922058</v>
      </c>
      <c r="L23" s="25">
        <f t="shared" si="12"/>
        <v>2582.3905823814462</v>
      </c>
      <c r="M23" s="25">
        <f t="shared" si="12"/>
        <v>2914.0864947697787</v>
      </c>
    </row>
    <row r="24" spans="1:13">
      <c r="A24" s="6" t="s">
        <v>36</v>
      </c>
      <c r="D24" s="25">
        <f>D14</f>
        <v>296.94461199010146</v>
      </c>
      <c r="E24" s="25">
        <f t="shared" ref="E24:M24" si="13">E14</f>
        <v>320.4577535131765</v>
      </c>
      <c r="F24" s="25">
        <f t="shared" si="13"/>
        <v>319.30957219506024</v>
      </c>
      <c r="G24" s="25">
        <f t="shared" si="13"/>
        <v>339.12267993382056</v>
      </c>
      <c r="H24" s="25">
        <f t="shared" si="13"/>
        <v>356.6129969902795</v>
      </c>
      <c r="I24" s="25">
        <f t="shared" si="13"/>
        <v>356.6129969902795</v>
      </c>
      <c r="J24" s="25">
        <f t="shared" si="13"/>
        <v>356.6129969902795</v>
      </c>
      <c r="K24" s="25">
        <f t="shared" si="13"/>
        <v>356.6129969902795</v>
      </c>
      <c r="L24" s="25">
        <f t="shared" si="13"/>
        <v>356.6129969902795</v>
      </c>
      <c r="M24" s="25">
        <f t="shared" si="13"/>
        <v>356.6129969902795</v>
      </c>
    </row>
    <row r="25" spans="1:13">
      <c r="A25" s="6" t="s">
        <v>35</v>
      </c>
      <c r="D25" s="25">
        <f>D13</f>
        <v>0</v>
      </c>
      <c r="E25" s="25">
        <f t="shared" ref="E25:M25" si="14">E13</f>
        <v>5.9282666129376489</v>
      </c>
      <c r="F25" s="25">
        <f t="shared" si="14"/>
        <v>12.444307880956135</v>
      </c>
      <c r="G25" s="25">
        <f t="shared" si="14"/>
        <v>19.067514268794984</v>
      </c>
      <c r="H25" s="25">
        <f t="shared" si="14"/>
        <v>26.218500963390415</v>
      </c>
      <c r="I25" s="25">
        <f t="shared" si="14"/>
        <v>33.861431988437275</v>
      </c>
      <c r="J25" s="25">
        <f t="shared" si="14"/>
        <v>41.656948145496166</v>
      </c>
      <c r="K25" s="25">
        <f t="shared" si="14"/>
        <v>49.608095677223844</v>
      </c>
      <c r="L25" s="25">
        <f t="shared" si="14"/>
        <v>57.717981642125899</v>
      </c>
      <c r="M25" s="25">
        <f t="shared" si="14"/>
        <v>65.989775128697559</v>
      </c>
    </row>
    <row r="26" spans="1:13">
      <c r="A26" s="6" t="s">
        <v>43</v>
      </c>
      <c r="D26" s="25">
        <f>-D19</f>
        <v>-7.4236152997525364</v>
      </c>
      <c r="E26" s="25">
        <f t="shared" ref="E26:M26" si="15">-E19</f>
        <v>-15.583265802905391</v>
      </c>
      <c r="F26" s="25">
        <f t="shared" si="15"/>
        <v>-23.877112804805797</v>
      </c>
      <c r="G26" s="25">
        <f t="shared" si="15"/>
        <v>-32.831867659871186</v>
      </c>
      <c r="H26" s="25">
        <f t="shared" si="15"/>
        <v>-42.402655108712935</v>
      </c>
      <c r="I26" s="25">
        <f t="shared" si="15"/>
        <v>-52.16451583318085</v>
      </c>
      <c r="J26" s="25">
        <f t="shared" si="15"/>
        <v>-62.121264461575244</v>
      </c>
      <c r="K26" s="25">
        <f t="shared" si="15"/>
        <v>-72.276791778262833</v>
      </c>
      <c r="L26" s="25">
        <f t="shared" si="15"/>
        <v>-82.635066244072959</v>
      </c>
      <c r="M26" s="25">
        <f t="shared" si="15"/>
        <v>-93.200135547047381</v>
      </c>
    </row>
    <row r="27" spans="1:13">
      <c r="A27" s="6" t="s">
        <v>37</v>
      </c>
      <c r="D27" s="10">
        <f>SUM(D23:D26)</f>
        <v>289.52099669034891</v>
      </c>
      <c r="E27" s="10">
        <f t="shared" ref="E27:M27" si="16">SUM(E23:E26)</f>
        <v>600.32375101355763</v>
      </c>
      <c r="F27" s="10">
        <f t="shared" si="16"/>
        <v>908.20051828476824</v>
      </c>
      <c r="G27" s="10">
        <f t="shared" si="16"/>
        <v>1233.5588448275128</v>
      </c>
      <c r="H27" s="10">
        <f t="shared" si="16"/>
        <v>1573.9876876724695</v>
      </c>
      <c r="I27" s="10">
        <f t="shared" si="16"/>
        <v>1912.2976008180055</v>
      </c>
      <c r="J27" s="10">
        <f t="shared" si="16"/>
        <v>2248.4462814922058</v>
      </c>
      <c r="K27" s="10">
        <f t="shared" si="16"/>
        <v>2582.3905823814462</v>
      </c>
      <c r="L27" s="10">
        <f t="shared" si="16"/>
        <v>2914.0864947697783</v>
      </c>
      <c r="M27" s="10">
        <f t="shared" si="16"/>
        <v>3243.4891313417083</v>
      </c>
    </row>
    <row r="28" spans="1:13">
      <c r="A28" s="6"/>
      <c r="D28" s="25"/>
      <c r="E28" s="25"/>
      <c r="F28" s="25"/>
      <c r="G28" s="25"/>
      <c r="H28" s="25"/>
      <c r="I28" s="25"/>
      <c r="J28" s="25"/>
      <c r="K28" s="25"/>
      <c r="L28" s="25"/>
      <c r="M28" s="25"/>
    </row>
    <row r="29" spans="1:13">
      <c r="A29" s="6" t="s">
        <v>51</v>
      </c>
      <c r="D29" s="25">
        <f>(D27+D23)/2</f>
        <v>144.76049834517445</v>
      </c>
      <c r="E29" s="25">
        <f t="shared" ref="E29:M29" si="17">(E27+E23)/2</f>
        <v>444.92237385195324</v>
      </c>
      <c r="F29" s="25">
        <f t="shared" si="17"/>
        <v>754.26213464916304</v>
      </c>
      <c r="G29" s="25">
        <f t="shared" si="17"/>
        <v>1070.8796815561404</v>
      </c>
      <c r="H29" s="25">
        <f t="shared" si="17"/>
        <v>1403.7732662499911</v>
      </c>
      <c r="I29" s="25">
        <f t="shared" si="17"/>
        <v>1743.1426442452375</v>
      </c>
      <c r="J29" s="25">
        <f t="shared" si="17"/>
        <v>2080.3719411551056</v>
      </c>
      <c r="K29" s="25">
        <f t="shared" si="17"/>
        <v>2415.418431936826</v>
      </c>
      <c r="L29" s="25">
        <f t="shared" si="17"/>
        <v>2748.2385385756124</v>
      </c>
      <c r="M29" s="25">
        <f t="shared" si="17"/>
        <v>3078.7878130557438</v>
      </c>
    </row>
    <row r="30" spans="1:13">
      <c r="A30" s="6"/>
      <c r="D30" s="25"/>
      <c r="E30" s="25"/>
      <c r="F30" s="25"/>
      <c r="G30" s="25"/>
      <c r="H30" s="25"/>
      <c r="I30" s="25"/>
      <c r="J30" s="25"/>
      <c r="K30" s="25"/>
      <c r="L30" s="25"/>
      <c r="M30" s="25"/>
    </row>
    <row r="31" spans="1:13">
      <c r="A31" s="14" t="s">
        <v>44</v>
      </c>
      <c r="D31" s="25"/>
      <c r="E31" s="25"/>
      <c r="F31" s="25"/>
      <c r="G31" s="25"/>
      <c r="H31" s="25"/>
      <c r="I31" s="25"/>
      <c r="J31" s="25"/>
      <c r="K31" s="25"/>
      <c r="L31" s="25"/>
      <c r="M31" s="25"/>
    </row>
    <row r="32" spans="1:13">
      <c r="A32" s="18" t="s">
        <v>17</v>
      </c>
      <c r="D32" s="25">
        <f>D3</f>
        <v>49.830306678459053</v>
      </c>
      <c r="E32" s="25">
        <f t="shared" ref="E32:M32" si="18">E3</f>
        <v>48.702174636836638</v>
      </c>
      <c r="F32" s="25">
        <f t="shared" si="18"/>
        <v>47.599582913710485</v>
      </c>
      <c r="G32" s="25">
        <f t="shared" si="18"/>
        <v>46.521953289648117</v>
      </c>
      <c r="H32" s="25">
        <f t="shared" si="18"/>
        <v>45.4687206358021</v>
      </c>
      <c r="I32" s="25">
        <f t="shared" si="18"/>
        <v>44.439332617546107</v>
      </c>
      <c r="J32" s="25">
        <f t="shared" si="18"/>
        <v>43.433249404820415</v>
      </c>
      <c r="K32" s="25">
        <f t="shared" si="18"/>
        <v>42.449943389035099</v>
      </c>
      <c r="L32" s="25">
        <f t="shared" si="18"/>
        <v>41.488898906382325</v>
      </c>
      <c r="M32" s="25">
        <f t="shared" si="18"/>
        <v>40.54961196741278</v>
      </c>
    </row>
    <row r="33" spans="1:13">
      <c r="A33" s="6" t="s">
        <v>45</v>
      </c>
      <c r="D33" s="25">
        <f>D19</f>
        <v>7.4236152997525364</v>
      </c>
      <c r="E33" s="25">
        <f t="shared" ref="E33:M33" si="19">E19</f>
        <v>15.583265802905391</v>
      </c>
      <c r="F33" s="25">
        <f t="shared" si="19"/>
        <v>23.877112804805797</v>
      </c>
      <c r="G33" s="25">
        <f t="shared" si="19"/>
        <v>32.831867659871186</v>
      </c>
      <c r="H33" s="25">
        <f t="shared" si="19"/>
        <v>42.402655108712935</v>
      </c>
      <c r="I33" s="25">
        <f t="shared" si="19"/>
        <v>52.16451583318085</v>
      </c>
      <c r="J33" s="25">
        <f t="shared" si="19"/>
        <v>62.121264461575244</v>
      </c>
      <c r="K33" s="25">
        <f t="shared" si="19"/>
        <v>72.276791778262833</v>
      </c>
      <c r="L33" s="25">
        <f t="shared" si="19"/>
        <v>82.635066244072959</v>
      </c>
      <c r="M33" s="25">
        <f t="shared" si="19"/>
        <v>93.200135547047381</v>
      </c>
    </row>
    <row r="34" spans="1:13">
      <c r="A34" s="6" t="s">
        <v>35</v>
      </c>
      <c r="D34" s="25">
        <f>-D25</f>
        <v>0</v>
      </c>
      <c r="E34" s="25">
        <f t="shared" ref="E34:M34" si="20">-E25</f>
        <v>-5.9282666129376489</v>
      </c>
      <c r="F34" s="25">
        <f t="shared" si="20"/>
        <v>-12.444307880956135</v>
      </c>
      <c r="G34" s="25">
        <f t="shared" si="20"/>
        <v>-19.067514268794984</v>
      </c>
      <c r="H34" s="25">
        <f t="shared" si="20"/>
        <v>-26.218500963390415</v>
      </c>
      <c r="I34" s="25">
        <f t="shared" si="20"/>
        <v>-33.861431988437275</v>
      </c>
      <c r="J34" s="25">
        <f t="shared" si="20"/>
        <v>-41.656948145496166</v>
      </c>
      <c r="K34" s="25">
        <f t="shared" si="20"/>
        <v>-49.608095677223844</v>
      </c>
      <c r="L34" s="25">
        <f t="shared" si="20"/>
        <v>-57.717981642125899</v>
      </c>
      <c r="M34" s="25">
        <f t="shared" si="20"/>
        <v>-65.989775128697559</v>
      </c>
    </row>
    <row r="35" spans="1:13">
      <c r="A35" s="6" t="s">
        <v>50</v>
      </c>
      <c r="D35" s="25">
        <f>D29*D8</f>
        <v>10.277995382507385</v>
      </c>
      <c r="E35" s="25">
        <f t="shared" ref="E35:M35" si="21">E29*E8</f>
        <v>31.589488543488677</v>
      </c>
      <c r="F35" s="25">
        <f t="shared" si="21"/>
        <v>53.552611560090568</v>
      </c>
      <c r="G35" s="25">
        <f t="shared" si="21"/>
        <v>76.032457390485959</v>
      </c>
      <c r="H35" s="25">
        <f t="shared" si="21"/>
        <v>99.667901903749367</v>
      </c>
      <c r="I35" s="25">
        <f t="shared" si="21"/>
        <v>123.76312774141185</v>
      </c>
      <c r="J35" s="25">
        <f t="shared" si="21"/>
        <v>147.70640782201249</v>
      </c>
      <c r="K35" s="25">
        <f t="shared" si="21"/>
        <v>171.49470866751463</v>
      </c>
      <c r="L35" s="25">
        <f t="shared" si="21"/>
        <v>195.12493623886846</v>
      </c>
      <c r="M35" s="25">
        <f t="shared" si="21"/>
        <v>218.5939347269578</v>
      </c>
    </row>
    <row r="36" spans="1:13">
      <c r="A36" s="6" t="s">
        <v>52</v>
      </c>
      <c r="D36" s="10">
        <f>SUM(D32:D35)</f>
        <v>67.531917360718978</v>
      </c>
      <c r="E36" s="10">
        <f t="shared" ref="E36:M36" si="22">SUM(E32:E35)</f>
        <v>89.946662370293069</v>
      </c>
      <c r="F36" s="10">
        <f t="shared" si="22"/>
        <v>112.58499939765072</v>
      </c>
      <c r="G36" s="10">
        <f t="shared" si="22"/>
        <v>136.3187640712103</v>
      </c>
      <c r="H36" s="10">
        <f t="shared" si="22"/>
        <v>161.32077668487398</v>
      </c>
      <c r="I36" s="10">
        <f t="shared" si="22"/>
        <v>186.50554420370153</v>
      </c>
      <c r="J36" s="10">
        <f t="shared" si="22"/>
        <v>211.603973542912</v>
      </c>
      <c r="K36" s="10">
        <f t="shared" si="22"/>
        <v>236.61334815758872</v>
      </c>
      <c r="L36" s="10">
        <f t="shared" si="22"/>
        <v>261.53091974719786</v>
      </c>
      <c r="M36" s="10">
        <f t="shared" si="22"/>
        <v>286.35390711272038</v>
      </c>
    </row>
    <row r="37" spans="1:13">
      <c r="A37" s="6"/>
      <c r="D37" s="25"/>
      <c r="E37" s="25"/>
      <c r="F37" s="25"/>
      <c r="G37" s="25"/>
      <c r="H37" s="25"/>
      <c r="I37" s="25"/>
      <c r="J37" s="25"/>
      <c r="K37" s="25"/>
      <c r="L37" s="25"/>
      <c r="M37" s="25"/>
    </row>
    <row r="38" spans="1:13">
      <c r="A38" s="6"/>
      <c r="D38" s="25"/>
      <c r="E38" s="25"/>
      <c r="F38" s="25"/>
      <c r="G38" s="25"/>
      <c r="H38" s="25"/>
      <c r="I38" s="25"/>
      <c r="J38" s="25"/>
      <c r="K38" s="25"/>
      <c r="L38" s="25"/>
      <c r="M38" s="25"/>
    </row>
    <row r="39" spans="1:13">
      <c r="A39" s="14" t="s">
        <v>14</v>
      </c>
    </row>
    <row r="40" spans="1:13">
      <c r="A40" s="2" t="s">
        <v>8</v>
      </c>
      <c r="D40" s="13">
        <f>'Inputs '!B19</f>
        <v>0.10949205038093422</v>
      </c>
      <c r="E40" s="13">
        <f>D40</f>
        <v>0.10949205038093422</v>
      </c>
      <c r="F40" s="13">
        <f t="shared" ref="F40:M40" si="23">E40</f>
        <v>0.10949205038093422</v>
      </c>
      <c r="G40" s="13">
        <f t="shared" si="23"/>
        <v>0.10949205038093422</v>
      </c>
      <c r="H40" s="13">
        <f t="shared" si="23"/>
        <v>0.10949205038093422</v>
      </c>
      <c r="I40" s="13">
        <f t="shared" si="23"/>
        <v>0.10949205038093422</v>
      </c>
      <c r="J40" s="13">
        <f t="shared" si="23"/>
        <v>0.10949205038093422</v>
      </c>
      <c r="K40" s="13">
        <f t="shared" si="23"/>
        <v>0.10949205038093422</v>
      </c>
      <c r="L40" s="13">
        <f t="shared" si="23"/>
        <v>0.10949205038093422</v>
      </c>
      <c r="M40" s="13">
        <f t="shared" si="23"/>
        <v>0.10949205038093422</v>
      </c>
    </row>
    <row r="41" spans="1:13">
      <c r="A41" s="2" t="s">
        <v>5</v>
      </c>
      <c r="D41" s="13">
        <f>'Inputs '!B20</f>
        <v>0.42208926650764789</v>
      </c>
      <c r="E41" s="13">
        <f t="shared" ref="E41:M45" si="24">D41</f>
        <v>0.42208926650764789</v>
      </c>
      <c r="F41" s="13">
        <f t="shared" si="24"/>
        <v>0.42208926650764789</v>
      </c>
      <c r="G41" s="13">
        <f t="shared" si="24"/>
        <v>0.42208926650764789</v>
      </c>
      <c r="H41" s="13">
        <f t="shared" si="24"/>
        <v>0.42208926650764789</v>
      </c>
      <c r="I41" s="13">
        <f t="shared" si="24"/>
        <v>0.42208926650764789</v>
      </c>
      <c r="J41" s="13">
        <f t="shared" si="24"/>
        <v>0.42208926650764789</v>
      </c>
      <c r="K41" s="13">
        <f t="shared" si="24"/>
        <v>0.42208926650764789</v>
      </c>
      <c r="L41" s="13">
        <f t="shared" si="24"/>
        <v>0.42208926650764789</v>
      </c>
      <c r="M41" s="13">
        <f t="shared" si="24"/>
        <v>0.42208926650764789</v>
      </c>
    </row>
    <row r="42" spans="1:13">
      <c r="A42" s="2" t="s">
        <v>4</v>
      </c>
      <c r="D42" s="13">
        <f>'Inputs '!B21</f>
        <v>9.5793831805839752E-2</v>
      </c>
      <c r="E42" s="13">
        <f t="shared" si="24"/>
        <v>9.5793831805839752E-2</v>
      </c>
      <c r="F42" s="13">
        <f t="shared" si="24"/>
        <v>9.5793831805839752E-2</v>
      </c>
      <c r="G42" s="13">
        <f t="shared" si="24"/>
        <v>9.5793831805839752E-2</v>
      </c>
      <c r="H42" s="13">
        <f t="shared" si="24"/>
        <v>9.5793831805839752E-2</v>
      </c>
      <c r="I42" s="13">
        <f t="shared" si="24"/>
        <v>9.5793831805839752E-2</v>
      </c>
      <c r="J42" s="13">
        <f t="shared" si="24"/>
        <v>9.5793831805839752E-2</v>
      </c>
      <c r="K42" s="13">
        <f t="shared" si="24"/>
        <v>9.5793831805839752E-2</v>
      </c>
      <c r="L42" s="13">
        <f t="shared" si="24"/>
        <v>9.5793831805839752E-2</v>
      </c>
      <c r="M42" s="13">
        <f t="shared" si="24"/>
        <v>9.5793831805839752E-2</v>
      </c>
    </row>
    <row r="43" spans="1:13">
      <c r="A43" s="2" t="s">
        <v>3</v>
      </c>
      <c r="D43" s="13">
        <f>'Inputs '!B22</f>
        <v>0.14182142393995947</v>
      </c>
      <c r="E43" s="13">
        <f t="shared" si="24"/>
        <v>0.14182142393995947</v>
      </c>
      <c r="F43" s="13">
        <f t="shared" si="24"/>
        <v>0.14182142393995947</v>
      </c>
      <c r="G43" s="13">
        <f t="shared" si="24"/>
        <v>0.14182142393995947</v>
      </c>
      <c r="H43" s="13">
        <f t="shared" si="24"/>
        <v>0.14182142393995947</v>
      </c>
      <c r="I43" s="13">
        <f t="shared" si="24"/>
        <v>0.14182142393995947</v>
      </c>
      <c r="J43" s="13">
        <f t="shared" si="24"/>
        <v>0.14182142393995947</v>
      </c>
      <c r="K43" s="13">
        <f t="shared" si="24"/>
        <v>0.14182142393995947</v>
      </c>
      <c r="L43" s="13">
        <f t="shared" si="24"/>
        <v>0.14182142393995947</v>
      </c>
      <c r="M43" s="13">
        <f t="shared" si="24"/>
        <v>0.14182142393995947</v>
      </c>
    </row>
    <row r="44" spans="1:13">
      <c r="A44" s="2" t="s">
        <v>2</v>
      </c>
      <c r="D44" s="13">
        <f>'Inputs '!B23</f>
        <v>0.14680471420048918</v>
      </c>
      <c r="E44" s="13">
        <f t="shared" si="24"/>
        <v>0.14680471420048918</v>
      </c>
      <c r="F44" s="13">
        <f t="shared" si="24"/>
        <v>0.14680471420048918</v>
      </c>
      <c r="G44" s="13">
        <f t="shared" si="24"/>
        <v>0.14680471420048918</v>
      </c>
      <c r="H44" s="13">
        <f t="shared" si="24"/>
        <v>0.14680471420048918</v>
      </c>
      <c r="I44" s="13">
        <f t="shared" si="24"/>
        <v>0.14680471420048918</v>
      </c>
      <c r="J44" s="13">
        <f t="shared" si="24"/>
        <v>0.14680471420048918</v>
      </c>
      <c r="K44" s="13">
        <f t="shared" si="24"/>
        <v>0.14680471420048918</v>
      </c>
      <c r="L44" s="13">
        <f t="shared" si="24"/>
        <v>0.14680471420048918</v>
      </c>
      <c r="M44" s="13">
        <f t="shared" si="24"/>
        <v>0.14680471420048918</v>
      </c>
    </row>
    <row r="45" spans="1:13">
      <c r="A45" s="2" t="s">
        <v>1</v>
      </c>
      <c r="D45" s="13">
        <f>'Inputs '!B24</f>
        <v>8.3998713165129427E-2</v>
      </c>
      <c r="E45" s="13">
        <f t="shared" si="24"/>
        <v>8.3998713165129427E-2</v>
      </c>
      <c r="F45" s="13">
        <f t="shared" si="24"/>
        <v>8.3998713165129427E-2</v>
      </c>
      <c r="G45" s="13">
        <f t="shared" si="24"/>
        <v>8.3998713165129427E-2</v>
      </c>
      <c r="H45" s="13">
        <f t="shared" si="24"/>
        <v>8.3998713165129427E-2</v>
      </c>
      <c r="I45" s="13">
        <f t="shared" si="24"/>
        <v>8.3998713165129427E-2</v>
      </c>
      <c r="J45" s="13">
        <f t="shared" si="24"/>
        <v>8.3998713165129427E-2</v>
      </c>
      <c r="K45" s="13">
        <f t="shared" si="24"/>
        <v>8.3998713165129427E-2</v>
      </c>
      <c r="L45" s="13">
        <f t="shared" si="24"/>
        <v>8.3998713165129427E-2</v>
      </c>
      <c r="M45" s="13">
        <f t="shared" si="24"/>
        <v>8.3998713165129427E-2</v>
      </c>
    </row>
    <row r="46" spans="1:13">
      <c r="A46" s="2" t="s">
        <v>12</v>
      </c>
      <c r="D46" s="12">
        <f>SUM(D40:D45)</f>
        <v>1</v>
      </c>
      <c r="E46" s="12">
        <f t="shared" ref="E46:M46" si="25">SUM(E40:E45)</f>
        <v>1</v>
      </c>
      <c r="F46" s="12">
        <f t="shared" si="25"/>
        <v>1</v>
      </c>
      <c r="G46" s="12">
        <f t="shared" si="25"/>
        <v>1</v>
      </c>
      <c r="H46" s="12">
        <f t="shared" si="25"/>
        <v>1</v>
      </c>
      <c r="I46" s="12">
        <f t="shared" si="25"/>
        <v>1</v>
      </c>
      <c r="J46" s="12">
        <f t="shared" si="25"/>
        <v>1</v>
      </c>
      <c r="K46" s="12">
        <f t="shared" si="25"/>
        <v>1</v>
      </c>
      <c r="L46" s="12">
        <f t="shared" si="25"/>
        <v>1</v>
      </c>
      <c r="M46" s="12">
        <f t="shared" si="25"/>
        <v>1</v>
      </c>
    </row>
    <row r="47" spans="1:13">
      <c r="A47" s="5" t="s">
        <v>13</v>
      </c>
    </row>
    <row r="48" spans="1:13">
      <c r="A48" s="2" t="s">
        <v>8</v>
      </c>
      <c r="D48" s="11">
        <f>D$36*D40</f>
        <v>7.394208097980929</v>
      </c>
      <c r="E48" s="11">
        <f t="shared" ref="E48:M48" si="26">E$36*E40</f>
        <v>9.8484444878450095</v>
      </c>
      <c r="F48" s="11">
        <f t="shared" si="26"/>
        <v>12.327162426185021</v>
      </c>
      <c r="G48" s="11">
        <f t="shared" si="26"/>
        <v>14.925820983551644</v>
      </c>
      <c r="H48" s="11">
        <f t="shared" si="26"/>
        <v>17.663342608271659</v>
      </c>
      <c r="I48" s="11">
        <f t="shared" si="26"/>
        <v>20.420874442275242</v>
      </c>
      <c r="J48" s="11">
        <f t="shared" si="26"/>
        <v>23.168952931966395</v>
      </c>
      <c r="K48" s="11">
        <f t="shared" si="26"/>
        <v>25.907280637272233</v>
      </c>
      <c r="L48" s="11">
        <f t="shared" si="26"/>
        <v>28.635556641132254</v>
      </c>
      <c r="M48" s="11">
        <f t="shared" si="26"/>
        <v>31.35347642436334</v>
      </c>
    </row>
    <row r="49" spans="1:14">
      <c r="A49" s="2" t="s">
        <v>5</v>
      </c>
      <c r="D49" s="11">
        <f t="shared" ref="D49:M53" si="27">D$36*D41</f>
        <v>28.504497464640966</v>
      </c>
      <c r="E49" s="11">
        <f t="shared" si="27"/>
        <v>37.965520744688057</v>
      </c>
      <c r="F49" s="11">
        <f t="shared" si="27"/>
        <v>47.520919815518369</v>
      </c>
      <c r="G49" s="11">
        <f t="shared" si="27"/>
        <v>57.538687138046257</v>
      </c>
      <c r="H49" s="11">
        <f t="shared" si="27"/>
        <v>68.091768303362528</v>
      </c>
      <c r="I49" s="11">
        <f t="shared" si="27"/>
        <v>78.721988352550085</v>
      </c>
      <c r="J49" s="11">
        <f t="shared" si="27"/>
        <v>89.315765982831451</v>
      </c>
      <c r="K49" s="11">
        <f t="shared" si="27"/>
        <v>99.871954569755346</v>
      </c>
      <c r="L49" s="11">
        <f t="shared" si="27"/>
        <v>110.38939408516526</v>
      </c>
      <c r="M49" s="11">
        <f t="shared" si="27"/>
        <v>120.86691061480728</v>
      </c>
    </row>
    <row r="50" spans="1:14">
      <c r="A50" s="2" t="s">
        <v>4</v>
      </c>
      <c r="D50" s="11">
        <f t="shared" si="27"/>
        <v>6.4691411331785833</v>
      </c>
      <c r="E50" s="11">
        <f t="shared" si="27"/>
        <v>8.6163354465965103</v>
      </c>
      <c r="F50" s="11">
        <f t="shared" si="27"/>
        <v>10.784948496159123</v>
      </c>
      <c r="G50" s="11">
        <f t="shared" si="27"/>
        <v>13.058496757417471</v>
      </c>
      <c r="H50" s="11">
        <f t="shared" si="27"/>
        <v>15.453535348538253</v>
      </c>
      <c r="I50" s="11">
        <f t="shared" si="27"/>
        <v>17.866080732305996</v>
      </c>
      <c r="J50" s="11">
        <f t="shared" si="27"/>
        <v>20.270355451017078</v>
      </c>
      <c r="K50" s="11">
        <f t="shared" si="27"/>
        <v>22.666099276424656</v>
      </c>
      <c r="L50" s="11">
        <f t="shared" si="27"/>
        <v>25.053048938289646</v>
      </c>
      <c r="M50" s="11">
        <f t="shared" si="27"/>
        <v>27.430938014900995</v>
      </c>
    </row>
    <row r="51" spans="1:14">
      <c r="A51" s="2" t="s">
        <v>3</v>
      </c>
      <c r="D51" s="11">
        <f t="shared" si="27"/>
        <v>9.5774726814928357</v>
      </c>
      <c r="E51" s="11">
        <f t="shared" si="27"/>
        <v>12.756363736001733</v>
      </c>
      <c r="F51" s="11">
        <f t="shared" si="27"/>
        <v>15.966964928854305</v>
      </c>
      <c r="G51" s="11">
        <f t="shared" si="27"/>
        <v>19.33292123031443</v>
      </c>
      <c r="H51" s="11">
        <f t="shared" si="27"/>
        <v>22.878742260549043</v>
      </c>
      <c r="I51" s="11">
        <f t="shared" si="27"/>
        <v>26.450481851666005</v>
      </c>
      <c r="J51" s="11">
        <f t="shared" si="27"/>
        <v>30.00997683920929</v>
      </c>
      <c r="K51" s="11">
        <f t="shared" si="27"/>
        <v>33.556841958910617</v>
      </c>
      <c r="L51" s="11">
        <f t="shared" si="27"/>
        <v>37.090687442874867</v>
      </c>
      <c r="M51" s="11">
        <f t="shared" si="27"/>
        <v>40.611118857496891</v>
      </c>
    </row>
    <row r="52" spans="1:14">
      <c r="A52" s="2" t="s">
        <v>2</v>
      </c>
      <c r="D52" s="11">
        <f t="shared" si="27"/>
        <v>9.9140038275514026</v>
      </c>
      <c r="E52" s="11">
        <f t="shared" si="27"/>
        <v>13.204594062558769</v>
      </c>
      <c r="F52" s="11">
        <f t="shared" si="27"/>
        <v>16.528008659834359</v>
      </c>
      <c r="G52" s="11">
        <f t="shared" si="27"/>
        <v>20.012237199637941</v>
      </c>
      <c r="H52" s="11">
        <f t="shared" si="27"/>
        <v>23.682650515823862</v>
      </c>
      <c r="I52" s="11">
        <f t="shared" si="27"/>
        <v>27.379893113631105</v>
      </c>
      <c r="J52" s="11">
        <f t="shared" si="27"/>
        <v>31.064460859655071</v>
      </c>
      <c r="K52" s="11">
        <f t="shared" si="27"/>
        <v>34.735954952295657</v>
      </c>
      <c r="L52" s="11">
        <f t="shared" si="27"/>
        <v>38.393971928078457</v>
      </c>
      <c r="M52" s="11">
        <f t="shared" si="27"/>
        <v>42.038103493876342</v>
      </c>
    </row>
    <row r="53" spans="1:14">
      <c r="A53" s="2" t="s">
        <v>1</v>
      </c>
      <c r="D53" s="11">
        <f t="shared" si="27"/>
        <v>5.6725941558742576</v>
      </c>
      <c r="E53" s="11">
        <f t="shared" si="27"/>
        <v>7.5554038926029881</v>
      </c>
      <c r="F53" s="11">
        <f t="shared" si="27"/>
        <v>9.4569950710995325</v>
      </c>
      <c r="G53" s="11">
        <f t="shared" si="27"/>
        <v>11.450600762242544</v>
      </c>
      <c r="H53" s="11">
        <f t="shared" si="27"/>
        <v>13.550737648328628</v>
      </c>
      <c r="I53" s="11">
        <f t="shared" si="27"/>
        <v>15.666225711273093</v>
      </c>
      <c r="J53" s="11">
        <f t="shared" si="27"/>
        <v>17.774461478232702</v>
      </c>
      <c r="K53" s="11">
        <f t="shared" si="27"/>
        <v>19.875216762930201</v>
      </c>
      <c r="L53" s="11">
        <f t="shared" si="27"/>
        <v>21.968260711657358</v>
      </c>
      <c r="M53" s="11">
        <f t="shared" si="27"/>
        <v>24.053359707275515</v>
      </c>
    </row>
    <row r="54" spans="1:14">
      <c r="A54" s="2" t="s">
        <v>12</v>
      </c>
      <c r="D54" s="10">
        <f>SUM(D48:D53)</f>
        <v>67.531917360718978</v>
      </c>
      <c r="E54" s="10">
        <f t="shared" ref="E54:M54" si="28">SUM(E48:E53)</f>
        <v>89.946662370293055</v>
      </c>
      <c r="F54" s="10">
        <f t="shared" si="28"/>
        <v>112.58499939765071</v>
      </c>
      <c r="G54" s="10">
        <f t="shared" si="28"/>
        <v>136.3187640712103</v>
      </c>
      <c r="H54" s="10">
        <f t="shared" si="28"/>
        <v>161.32077668487398</v>
      </c>
      <c r="I54" s="10">
        <f t="shared" si="28"/>
        <v>186.50554420370153</v>
      </c>
      <c r="J54" s="10">
        <f t="shared" si="28"/>
        <v>211.60397354291197</v>
      </c>
      <c r="K54" s="10">
        <f t="shared" si="28"/>
        <v>236.61334815758869</v>
      </c>
      <c r="L54" s="10">
        <f t="shared" si="28"/>
        <v>261.5309197471978</v>
      </c>
      <c r="M54" s="10">
        <f t="shared" si="28"/>
        <v>286.35390711272032</v>
      </c>
    </row>
    <row r="55" spans="1:14">
      <c r="A55" s="5" t="s">
        <v>11</v>
      </c>
    </row>
    <row r="56" spans="1:14">
      <c r="A56" s="2" t="s">
        <v>8</v>
      </c>
      <c r="D56" s="9">
        <f>'Inputs '!C28</f>
        <v>101802.23243992812</v>
      </c>
      <c r="E56" s="9">
        <f>'Inputs '!D28</f>
        <v>102180.84814526289</v>
      </c>
      <c r="F56" s="9">
        <f>'Inputs '!E28</f>
        <v>102560.87197150906</v>
      </c>
      <c r="G56" s="9">
        <f>'Inputs '!F28</f>
        <v>102942.30915565092</v>
      </c>
      <c r="H56" s="9">
        <f>'Inputs '!G28</f>
        <v>103325.16495414979</v>
      </c>
      <c r="I56" s="9">
        <f>H56*(1+$N56)</f>
        <v>103325.16495414979</v>
      </c>
      <c r="J56" s="9">
        <f t="shared" ref="J56:M56" si="29">I56*(1+$N56)</f>
        <v>103325.16495414979</v>
      </c>
      <c r="K56" s="9">
        <f t="shared" si="29"/>
        <v>103325.16495414979</v>
      </c>
      <c r="L56" s="9">
        <f t="shared" si="29"/>
        <v>103325.16495414979</v>
      </c>
      <c r="M56" s="9">
        <f t="shared" si="29"/>
        <v>103325.16495414979</v>
      </c>
      <c r="N56" s="22">
        <v>0</v>
      </c>
    </row>
    <row r="57" spans="1:14">
      <c r="A57" s="2" t="s">
        <v>5</v>
      </c>
      <c r="D57" s="9">
        <f>'Inputs '!C29</f>
        <v>286050.79040119285</v>
      </c>
      <c r="E57" s="9">
        <f>'Inputs '!D29</f>
        <v>287114.65038906905</v>
      </c>
      <c r="F57" s="9">
        <f>'Inputs '!E29</f>
        <v>288182.46701021388</v>
      </c>
      <c r="G57" s="9">
        <f>'Inputs '!F29</f>
        <v>289254.25497985951</v>
      </c>
      <c r="H57" s="9">
        <f>'Inputs '!G29</f>
        <v>290330.02906796616</v>
      </c>
      <c r="I57" s="9">
        <f t="shared" ref="I57:M61" si="30">H57*(1+$N57)</f>
        <v>290330.02906796616</v>
      </c>
      <c r="J57" s="9">
        <f t="shared" si="30"/>
        <v>290330.02906796616</v>
      </c>
      <c r="K57" s="9">
        <f t="shared" si="30"/>
        <v>290330.02906796616</v>
      </c>
      <c r="L57" s="9">
        <f t="shared" si="30"/>
        <v>290330.02906796616</v>
      </c>
      <c r="M57" s="9">
        <f t="shared" si="30"/>
        <v>290330.02906796616</v>
      </c>
      <c r="N57" s="22">
        <v>0</v>
      </c>
    </row>
    <row r="58" spans="1:14">
      <c r="A58" s="2" t="s">
        <v>4</v>
      </c>
      <c r="D58" s="9">
        <f>'Inputs '!C30</f>
        <v>63743.865397196365</v>
      </c>
      <c r="E58" s="9">
        <f>'Inputs '!D30</f>
        <v>63980.937099650095</v>
      </c>
      <c r="F58" s="9">
        <f>'Inputs '!E30</f>
        <v>64218.890502511444</v>
      </c>
      <c r="G58" s="9">
        <f>'Inputs '!F30</f>
        <v>64457.728884938588</v>
      </c>
      <c r="H58" s="9">
        <f>'Inputs '!G30</f>
        <v>64697.4555382853</v>
      </c>
      <c r="I58" s="9">
        <f t="shared" si="30"/>
        <v>64697.4555382853</v>
      </c>
      <c r="J58" s="9">
        <f t="shared" si="30"/>
        <v>64697.4555382853</v>
      </c>
      <c r="K58" s="9">
        <f t="shared" si="30"/>
        <v>64697.4555382853</v>
      </c>
      <c r="L58" s="9">
        <f t="shared" si="30"/>
        <v>64697.4555382853</v>
      </c>
      <c r="M58" s="9">
        <f t="shared" si="30"/>
        <v>64697.4555382853</v>
      </c>
      <c r="N58" s="22">
        <v>0</v>
      </c>
    </row>
    <row r="59" spans="1:14">
      <c r="A59" s="2" t="s">
        <v>3</v>
      </c>
      <c r="D59" s="9">
        <f>'Inputs '!C31</f>
        <v>54669.996933100425</v>
      </c>
      <c r="E59" s="9">
        <f>'Inputs '!D31</f>
        <v>54873.321741931992</v>
      </c>
      <c r="F59" s="9">
        <f>'Inputs '!E31</f>
        <v>55077.402742097118</v>
      </c>
      <c r="G59" s="9">
        <f>'Inputs '!F31</f>
        <v>55282.242745969445</v>
      </c>
      <c r="H59" s="9">
        <f>'Inputs '!G31</f>
        <v>55487.844576382187</v>
      </c>
      <c r="I59" s="9">
        <f t="shared" si="30"/>
        <v>55487.844576382187</v>
      </c>
      <c r="J59" s="9">
        <f t="shared" si="30"/>
        <v>55487.844576382187</v>
      </c>
      <c r="K59" s="9">
        <f t="shared" si="30"/>
        <v>55487.844576382187</v>
      </c>
      <c r="L59" s="9">
        <f t="shared" si="30"/>
        <v>55487.844576382187</v>
      </c>
      <c r="M59" s="9">
        <f t="shared" si="30"/>
        <v>55487.844576382187</v>
      </c>
      <c r="N59" s="22">
        <v>0</v>
      </c>
    </row>
    <row r="60" spans="1:14">
      <c r="A60" s="2" t="s">
        <v>2</v>
      </c>
      <c r="D60" s="9">
        <f>'Inputs '!C32</f>
        <v>5473874.7997352919</v>
      </c>
      <c r="E60" s="9">
        <f>'Inputs '!D32</f>
        <v>5494232.8500308879</v>
      </c>
      <c r="F60" s="9">
        <f>'Inputs '!E32</f>
        <v>5514666.6145558003</v>
      </c>
      <c r="G60" s="9">
        <f>'Inputs '!F32</f>
        <v>5535176.3749010675</v>
      </c>
      <c r="H60" s="9">
        <f>'Inputs '!G32</f>
        <v>5555762.4137050016</v>
      </c>
      <c r="I60" s="9">
        <f t="shared" si="30"/>
        <v>5555762.4137050016</v>
      </c>
      <c r="J60" s="9">
        <f t="shared" si="30"/>
        <v>5555762.4137050016</v>
      </c>
      <c r="K60" s="9">
        <f t="shared" si="30"/>
        <v>5555762.4137050016</v>
      </c>
      <c r="L60" s="9">
        <f t="shared" si="30"/>
        <v>5555762.4137050016</v>
      </c>
      <c r="M60" s="9">
        <f t="shared" si="30"/>
        <v>5555762.4137050016</v>
      </c>
      <c r="N60" s="22">
        <v>0</v>
      </c>
    </row>
    <row r="61" spans="1:14">
      <c r="A61" s="2" t="s">
        <v>1</v>
      </c>
      <c r="D61" s="9">
        <f>'Inputs '!C33</f>
        <v>210869.03313088589</v>
      </c>
      <c r="E61" s="9">
        <f>'Inputs '!D33</f>
        <v>211653.28241303421</v>
      </c>
      <c r="F61" s="9">
        <f>'Inputs '!E33</f>
        <v>212440.44841997334</v>
      </c>
      <c r="G61" s="9">
        <f>'Inputs '!F33</f>
        <v>213230.54199938109</v>
      </c>
      <c r="H61" s="9">
        <f>'Inputs '!G33</f>
        <v>214023.57403927913</v>
      </c>
      <c r="I61" s="9">
        <f t="shared" si="30"/>
        <v>214023.57403927913</v>
      </c>
      <c r="J61" s="9">
        <f t="shared" si="30"/>
        <v>214023.57403927913</v>
      </c>
      <c r="K61" s="9">
        <f t="shared" si="30"/>
        <v>214023.57403927913</v>
      </c>
      <c r="L61" s="9">
        <f t="shared" si="30"/>
        <v>214023.57403927913</v>
      </c>
      <c r="M61" s="9">
        <f t="shared" si="30"/>
        <v>214023.57403927913</v>
      </c>
      <c r="N61" s="22">
        <v>0</v>
      </c>
    </row>
    <row r="62" spans="1:14">
      <c r="A62" s="5" t="s">
        <v>10</v>
      </c>
    </row>
    <row r="63" spans="1:14">
      <c r="A63" s="2" t="s">
        <v>8</v>
      </c>
      <c r="D63" s="8">
        <f t="shared" ref="D63:H66" si="31">D48/D56*1000</f>
        <v>7.2633064332298741E-2</v>
      </c>
      <c r="E63" s="8">
        <f t="shared" si="31"/>
        <v>9.6382489151432854E-2</v>
      </c>
      <c r="F63" s="8">
        <f t="shared" si="31"/>
        <v>0.12019361954732065</v>
      </c>
      <c r="G63" s="8">
        <f t="shared" si="31"/>
        <v>0.1449920941736744</v>
      </c>
      <c r="H63" s="8">
        <f t="shared" si="31"/>
        <v>0.17094908695388689</v>
      </c>
      <c r="I63" s="8">
        <f t="shared" ref="I63:M66" si="32">I48/I56*1000</f>
        <v>0.19763698854327441</v>
      </c>
      <c r="J63" s="8">
        <f t="shared" si="32"/>
        <v>0.22423339892317173</v>
      </c>
      <c r="K63" s="8">
        <f t="shared" si="32"/>
        <v>0.25073543941370435</v>
      </c>
      <c r="L63" s="8">
        <f t="shared" si="32"/>
        <v>0.27714019768407039</v>
      </c>
      <c r="M63" s="8">
        <f t="shared" si="32"/>
        <v>0.30344472654146104</v>
      </c>
    </row>
    <row r="64" spans="1:14">
      <c r="A64" s="2" t="s">
        <v>5</v>
      </c>
      <c r="D64" s="8">
        <f t="shared" si="31"/>
        <v>9.9648378613681685E-2</v>
      </c>
      <c r="E64" s="8">
        <f t="shared" si="31"/>
        <v>0.13223122084937491</v>
      </c>
      <c r="F64" s="8">
        <f t="shared" si="31"/>
        <v>0.16489871958044591</v>
      </c>
      <c r="G64" s="8">
        <f t="shared" si="31"/>
        <v>0.19892079769769547</v>
      </c>
      <c r="H64" s="8">
        <f t="shared" si="31"/>
        <v>0.23453229595972061</v>
      </c>
      <c r="I64" s="8">
        <f t="shared" si="32"/>
        <v>0.27114655898760404</v>
      </c>
      <c r="J64" s="8">
        <f t="shared" si="32"/>
        <v>0.30763530134846179</v>
      </c>
      <c r="K64" s="8">
        <f t="shared" si="32"/>
        <v>0.34399457365939695</v>
      </c>
      <c r="L64" s="8">
        <f t="shared" si="32"/>
        <v>0.38022038037037892</v>
      </c>
      <c r="M64" s="8">
        <f t="shared" si="32"/>
        <v>0.41630867810271321</v>
      </c>
    </row>
    <row r="65" spans="1:13">
      <c r="A65" s="2" t="s">
        <v>4</v>
      </c>
      <c r="D65" s="8">
        <f t="shared" si="31"/>
        <v>0.10148648960756489</v>
      </c>
      <c r="E65" s="8">
        <f t="shared" si="31"/>
        <v>0.13467035397084912</v>
      </c>
      <c r="F65" s="8">
        <f t="shared" si="31"/>
        <v>0.16794043640067793</v>
      </c>
      <c r="G65" s="8">
        <f t="shared" si="31"/>
        <v>0.20259008474728873</v>
      </c>
      <c r="H65" s="8">
        <f t="shared" si="31"/>
        <v>0.23885847163484636</v>
      </c>
      <c r="I65" s="8">
        <f t="shared" si="32"/>
        <v>0.27614812025696411</v>
      </c>
      <c r="J65" s="8">
        <f t="shared" si="32"/>
        <v>0.31330993286160863</v>
      </c>
      <c r="K65" s="8">
        <f t="shared" si="32"/>
        <v>0.35033988721568482</v>
      </c>
      <c r="L65" s="8">
        <f t="shared" si="32"/>
        <v>0.38723391406736668</v>
      </c>
      <c r="M65" s="8">
        <f t="shared" si="32"/>
        <v>0.42398789545391768</v>
      </c>
    </row>
    <row r="66" spans="1:13">
      <c r="A66" s="2" t="s">
        <v>3</v>
      </c>
      <c r="D66" s="8">
        <f t="shared" si="31"/>
        <v>0.17518699869716056</v>
      </c>
      <c r="E66" s="8">
        <f t="shared" si="31"/>
        <v>0.23246931898882714</v>
      </c>
      <c r="F66" s="8">
        <f t="shared" si="31"/>
        <v>0.28990046977379219</v>
      </c>
      <c r="G66" s="8">
        <f t="shared" si="31"/>
        <v>0.34971304111434531</v>
      </c>
      <c r="H66" s="8">
        <f t="shared" si="31"/>
        <v>0.41231989519894119</v>
      </c>
      <c r="I66" s="8">
        <f t="shared" si="32"/>
        <v>0.47668966155741382</v>
      </c>
      <c r="J66" s="8">
        <f t="shared" si="32"/>
        <v>0.54083875609727183</v>
      </c>
      <c r="K66" s="8">
        <f t="shared" si="32"/>
        <v>0.60476023559930692</v>
      </c>
      <c r="L66" s="8">
        <f t="shared" si="32"/>
        <v>0.66844707568010542</v>
      </c>
      <c r="M66" s="8">
        <f t="shared" si="32"/>
        <v>0.73189216787098965</v>
      </c>
    </row>
    <row r="67" spans="1:13">
      <c r="A67" s="2" t="s">
        <v>2</v>
      </c>
      <c r="D67" s="8">
        <f t="shared" ref="D67:H68" si="33">D52/D60*1000000</f>
        <v>1.811149174992243</v>
      </c>
      <c r="E67" s="8">
        <f t="shared" si="33"/>
        <v>2.4033553769903535</v>
      </c>
      <c r="F67" s="8">
        <f t="shared" si="33"/>
        <v>2.9971002446837249</v>
      </c>
      <c r="G67" s="8">
        <f t="shared" si="33"/>
        <v>3.6154651350194107</v>
      </c>
      <c r="H67" s="8">
        <f t="shared" si="33"/>
        <v>4.2627183728021381</v>
      </c>
      <c r="I67" s="8">
        <f t="shared" ref="I67:M68" si="34">I52/I60*1000000</f>
        <v>4.9281972616557823</v>
      </c>
      <c r="J67" s="8">
        <f t="shared" si="34"/>
        <v>5.5913947621347155</v>
      </c>
      <c r="K67" s="8">
        <f t="shared" si="34"/>
        <v>6.2522390926236708</v>
      </c>
      <c r="L67" s="8">
        <f t="shared" si="34"/>
        <v>6.9106576324012492</v>
      </c>
      <c r="M67" s="8">
        <f t="shared" si="34"/>
        <v>7.5665768914409286</v>
      </c>
    </row>
    <row r="68" spans="1:13">
      <c r="A68" s="2" t="s">
        <v>1</v>
      </c>
      <c r="D68" s="8">
        <f t="shared" si="33"/>
        <v>26.901029855594267</v>
      </c>
      <c r="E68" s="8">
        <f t="shared" si="33"/>
        <v>35.697078762326363</v>
      </c>
      <c r="F68" s="8">
        <f t="shared" si="33"/>
        <v>44.515981497101748</v>
      </c>
      <c r="G68" s="8">
        <f t="shared" si="33"/>
        <v>53.700565851752039</v>
      </c>
      <c r="H68" s="8">
        <f t="shared" si="33"/>
        <v>63.31422932803514</v>
      </c>
      <c r="I68" s="8">
        <f t="shared" si="34"/>
        <v>73.19859871323294</v>
      </c>
      <c r="J68" s="8">
        <f t="shared" si="34"/>
        <v>83.049082597651633</v>
      </c>
      <c r="K68" s="8">
        <f t="shared" si="34"/>
        <v>92.864614807724678</v>
      </c>
      <c r="L68" s="8">
        <f t="shared" si="34"/>
        <v>102.64411670662777</v>
      </c>
      <c r="M68" s="8">
        <f t="shared" si="34"/>
        <v>112.38649674573264</v>
      </c>
    </row>
    <row r="69" spans="1:13">
      <c r="A69" s="5" t="s">
        <v>9</v>
      </c>
    </row>
    <row r="70" spans="1:13">
      <c r="A70" s="2" t="s">
        <v>8</v>
      </c>
      <c r="D70" s="6">
        <f>'Inputs '!B49</f>
        <v>1</v>
      </c>
      <c r="E70" s="6">
        <f>D70</f>
        <v>1</v>
      </c>
      <c r="F70" s="6">
        <f t="shared" ref="F70:M70" si="35">E70</f>
        <v>1</v>
      </c>
      <c r="G70" s="6">
        <f t="shared" si="35"/>
        <v>1</v>
      </c>
      <c r="H70" s="6">
        <f t="shared" si="35"/>
        <v>1</v>
      </c>
      <c r="I70" s="6">
        <f t="shared" si="35"/>
        <v>1</v>
      </c>
      <c r="J70" s="6">
        <f t="shared" si="35"/>
        <v>1</v>
      </c>
      <c r="K70" s="6">
        <f t="shared" si="35"/>
        <v>1</v>
      </c>
      <c r="L70" s="6">
        <f t="shared" si="35"/>
        <v>1</v>
      </c>
      <c r="M70" s="6">
        <f t="shared" si="35"/>
        <v>1</v>
      </c>
    </row>
    <row r="71" spans="1:13">
      <c r="A71" s="2" t="s">
        <v>5</v>
      </c>
      <c r="D71" s="6">
        <f>'Inputs '!B50</f>
        <v>2</v>
      </c>
      <c r="E71" s="6">
        <f t="shared" ref="E71:M75" si="36">D71</f>
        <v>2</v>
      </c>
      <c r="F71" s="6">
        <f t="shared" si="36"/>
        <v>2</v>
      </c>
      <c r="G71" s="6">
        <f t="shared" si="36"/>
        <v>2</v>
      </c>
      <c r="H71" s="6">
        <f t="shared" si="36"/>
        <v>2</v>
      </c>
      <c r="I71" s="6">
        <f t="shared" si="36"/>
        <v>2</v>
      </c>
      <c r="J71" s="6">
        <f t="shared" si="36"/>
        <v>2</v>
      </c>
      <c r="K71" s="6">
        <f t="shared" si="36"/>
        <v>2</v>
      </c>
      <c r="L71" s="6">
        <f t="shared" si="36"/>
        <v>2</v>
      </c>
      <c r="M71" s="6">
        <f t="shared" si="36"/>
        <v>2</v>
      </c>
    </row>
    <row r="72" spans="1:13">
      <c r="A72" s="2" t="s">
        <v>4</v>
      </c>
      <c r="D72" s="6">
        <f>'Inputs '!B51</f>
        <v>3</v>
      </c>
      <c r="E72" s="6">
        <f t="shared" si="36"/>
        <v>3</v>
      </c>
      <c r="F72" s="6">
        <f t="shared" si="36"/>
        <v>3</v>
      </c>
      <c r="G72" s="6">
        <f t="shared" si="36"/>
        <v>3</v>
      </c>
      <c r="H72" s="6">
        <f t="shared" si="36"/>
        <v>3</v>
      </c>
      <c r="I72" s="6">
        <f t="shared" si="36"/>
        <v>3</v>
      </c>
      <c r="J72" s="6">
        <f t="shared" si="36"/>
        <v>3</v>
      </c>
      <c r="K72" s="6">
        <f t="shared" si="36"/>
        <v>3</v>
      </c>
      <c r="L72" s="6">
        <f t="shared" si="36"/>
        <v>3</v>
      </c>
      <c r="M72" s="6">
        <f t="shared" si="36"/>
        <v>3</v>
      </c>
    </row>
    <row r="73" spans="1:13">
      <c r="A73" s="2" t="s">
        <v>3</v>
      </c>
      <c r="D73" s="6">
        <f>'Inputs '!B52</f>
        <v>3</v>
      </c>
      <c r="E73" s="6">
        <f t="shared" si="36"/>
        <v>3</v>
      </c>
      <c r="F73" s="6">
        <f t="shared" si="36"/>
        <v>3</v>
      </c>
      <c r="G73" s="6">
        <f t="shared" si="36"/>
        <v>3</v>
      </c>
      <c r="H73" s="6">
        <f t="shared" si="36"/>
        <v>3</v>
      </c>
      <c r="I73" s="6">
        <f t="shared" si="36"/>
        <v>3</v>
      </c>
      <c r="J73" s="6">
        <f t="shared" si="36"/>
        <v>3</v>
      </c>
      <c r="K73" s="6">
        <f t="shared" si="36"/>
        <v>3</v>
      </c>
      <c r="L73" s="6">
        <f t="shared" si="36"/>
        <v>3</v>
      </c>
      <c r="M73" s="6">
        <f t="shared" si="36"/>
        <v>3</v>
      </c>
    </row>
    <row r="74" spans="1:13">
      <c r="A74" s="2" t="s">
        <v>2</v>
      </c>
      <c r="D74" s="7">
        <f>'Inputs '!B53</f>
        <v>6.666666666666667</v>
      </c>
      <c r="E74" s="7">
        <f t="shared" si="36"/>
        <v>6.666666666666667</v>
      </c>
      <c r="F74" s="7">
        <f t="shared" si="36"/>
        <v>6.666666666666667</v>
      </c>
      <c r="G74" s="7">
        <f t="shared" si="36"/>
        <v>6.666666666666667</v>
      </c>
      <c r="H74" s="7">
        <f t="shared" si="36"/>
        <v>6.666666666666667</v>
      </c>
      <c r="I74" s="7">
        <f t="shared" si="36"/>
        <v>6.666666666666667</v>
      </c>
      <c r="J74" s="7">
        <f t="shared" si="36"/>
        <v>6.666666666666667</v>
      </c>
      <c r="K74" s="7">
        <f t="shared" si="36"/>
        <v>6.666666666666667</v>
      </c>
      <c r="L74" s="7">
        <f t="shared" si="36"/>
        <v>6.666666666666667</v>
      </c>
      <c r="M74" s="7">
        <f t="shared" si="36"/>
        <v>6.666666666666667</v>
      </c>
    </row>
    <row r="75" spans="1:13">
      <c r="A75" s="2" t="s">
        <v>1</v>
      </c>
      <c r="D75" s="6">
        <f>'Inputs '!B54</f>
        <v>30</v>
      </c>
      <c r="E75" s="6">
        <f t="shared" si="36"/>
        <v>30</v>
      </c>
      <c r="F75" s="6">
        <f t="shared" si="36"/>
        <v>30</v>
      </c>
      <c r="G75" s="6">
        <f t="shared" si="36"/>
        <v>30</v>
      </c>
      <c r="H75" s="6">
        <f t="shared" si="36"/>
        <v>30</v>
      </c>
      <c r="I75" s="6">
        <f t="shared" si="36"/>
        <v>30</v>
      </c>
      <c r="J75" s="6">
        <f t="shared" si="36"/>
        <v>30</v>
      </c>
      <c r="K75" s="6">
        <f t="shared" si="36"/>
        <v>30</v>
      </c>
      <c r="L75" s="6">
        <f t="shared" si="36"/>
        <v>30</v>
      </c>
      <c r="M75" s="6">
        <f t="shared" si="36"/>
        <v>30</v>
      </c>
    </row>
    <row r="76" spans="1:13">
      <c r="A76" s="5" t="s">
        <v>7</v>
      </c>
    </row>
    <row r="77" spans="1:13">
      <c r="A77" s="2" t="s">
        <v>6</v>
      </c>
      <c r="C77" s="4">
        <f>'Inputs '!B40</f>
        <v>0.56000000000000005</v>
      </c>
      <c r="D77" s="3">
        <f t="shared" ref="D77:H82" si="37">D63/D70</f>
        <v>7.2633064332298741E-2</v>
      </c>
      <c r="E77" s="3">
        <f t="shared" si="37"/>
        <v>9.6382489151432854E-2</v>
      </c>
      <c r="F77" s="3">
        <f t="shared" si="37"/>
        <v>0.12019361954732065</v>
      </c>
      <c r="G77" s="3">
        <f t="shared" si="37"/>
        <v>0.1449920941736744</v>
      </c>
      <c r="H77" s="3">
        <f t="shared" si="37"/>
        <v>0.17094908695388689</v>
      </c>
      <c r="I77" s="3">
        <f t="shared" ref="I77:M82" si="38">I63/I70</f>
        <v>0.19763698854327441</v>
      </c>
      <c r="J77" s="3">
        <f t="shared" si="38"/>
        <v>0.22423339892317173</v>
      </c>
      <c r="K77" s="3">
        <f t="shared" si="38"/>
        <v>0.25073543941370435</v>
      </c>
      <c r="L77" s="3">
        <f t="shared" si="38"/>
        <v>0.27714019768407039</v>
      </c>
      <c r="M77" s="3">
        <f t="shared" si="38"/>
        <v>0.30344472654146104</v>
      </c>
    </row>
    <row r="78" spans="1:13">
      <c r="A78" s="2" t="s">
        <v>5</v>
      </c>
      <c r="C78" s="4">
        <f>'Inputs '!B41</f>
        <v>0.28999999999999998</v>
      </c>
      <c r="D78" s="3">
        <f t="shared" si="37"/>
        <v>4.9824189306840842E-2</v>
      </c>
      <c r="E78" s="3">
        <f t="shared" si="37"/>
        <v>6.6115610424687457E-2</v>
      </c>
      <c r="F78" s="3">
        <f t="shared" si="37"/>
        <v>8.2449359790222956E-2</v>
      </c>
      <c r="G78" s="3">
        <f t="shared" si="37"/>
        <v>9.9460398848847734E-2</v>
      </c>
      <c r="H78" s="3">
        <f t="shared" si="37"/>
        <v>0.11726614797986031</v>
      </c>
      <c r="I78" s="3">
        <f t="shared" si="38"/>
        <v>0.13557327949380202</v>
      </c>
      <c r="J78" s="3">
        <f t="shared" si="38"/>
        <v>0.15381765067423089</v>
      </c>
      <c r="K78" s="3">
        <f t="shared" si="38"/>
        <v>0.17199728682969848</v>
      </c>
      <c r="L78" s="3">
        <f t="shared" si="38"/>
        <v>0.19011019018518946</v>
      </c>
      <c r="M78" s="3">
        <f t="shared" si="38"/>
        <v>0.20815433905135661</v>
      </c>
    </row>
    <row r="79" spans="1:13">
      <c r="A79" s="2" t="s">
        <v>4</v>
      </c>
      <c r="C79" s="4">
        <f>'Inputs '!B42</f>
        <v>0.18</v>
      </c>
      <c r="D79" s="3">
        <f t="shared" si="37"/>
        <v>3.3828829869188295E-2</v>
      </c>
      <c r="E79" s="3">
        <f t="shared" si="37"/>
        <v>4.4890117990283036E-2</v>
      </c>
      <c r="F79" s="3">
        <f t="shared" si="37"/>
        <v>5.5980145466892645E-2</v>
      </c>
      <c r="G79" s="3">
        <f t="shared" si="37"/>
        <v>6.7530028249096249E-2</v>
      </c>
      <c r="H79" s="3">
        <f t="shared" si="37"/>
        <v>7.9619490544948782E-2</v>
      </c>
      <c r="I79" s="3">
        <f t="shared" si="38"/>
        <v>9.2049373418988042E-2</v>
      </c>
      <c r="J79" s="3">
        <f t="shared" si="38"/>
        <v>0.10443664428720288</v>
      </c>
      <c r="K79" s="3">
        <f t="shared" si="38"/>
        <v>0.11677996240522827</v>
      </c>
      <c r="L79" s="3">
        <f t="shared" si="38"/>
        <v>0.12907797135578888</v>
      </c>
      <c r="M79" s="3">
        <f t="shared" si="38"/>
        <v>0.14132929848463924</v>
      </c>
    </row>
    <row r="80" spans="1:13">
      <c r="A80" s="2" t="s">
        <v>3</v>
      </c>
      <c r="C80" s="4">
        <f>'Inputs '!B43</f>
        <v>0.13</v>
      </c>
      <c r="D80" s="3">
        <f t="shared" si="37"/>
        <v>5.8395666232386852E-2</v>
      </c>
      <c r="E80" s="3">
        <f t="shared" si="37"/>
        <v>7.7489772996275713E-2</v>
      </c>
      <c r="F80" s="3">
        <f t="shared" si="37"/>
        <v>9.6633489924597402E-2</v>
      </c>
      <c r="G80" s="3">
        <f t="shared" si="37"/>
        <v>0.11657101370478178</v>
      </c>
      <c r="H80" s="3">
        <f t="shared" si="37"/>
        <v>0.13743996506631373</v>
      </c>
      <c r="I80" s="3">
        <f t="shared" si="38"/>
        <v>0.15889655385247128</v>
      </c>
      <c r="J80" s="3">
        <f t="shared" si="38"/>
        <v>0.18027958536575728</v>
      </c>
      <c r="K80" s="3">
        <f t="shared" si="38"/>
        <v>0.20158674519976896</v>
      </c>
      <c r="L80" s="3">
        <f t="shared" si="38"/>
        <v>0.22281569189336847</v>
      </c>
      <c r="M80" s="3">
        <f t="shared" si="38"/>
        <v>0.24396405595699655</v>
      </c>
    </row>
    <row r="81" spans="1:13">
      <c r="A81" s="2" t="s">
        <v>2</v>
      </c>
      <c r="C81" s="4">
        <f>'Inputs '!B44</f>
        <v>2.08</v>
      </c>
      <c r="D81" s="3">
        <f t="shared" si="37"/>
        <v>0.27167237624883644</v>
      </c>
      <c r="E81" s="3">
        <f t="shared" si="37"/>
        <v>0.360503306548553</v>
      </c>
      <c r="F81" s="3">
        <f t="shared" si="37"/>
        <v>0.44956503670255871</v>
      </c>
      <c r="G81" s="3">
        <f t="shared" si="37"/>
        <v>0.54231977025291156</v>
      </c>
      <c r="H81" s="3">
        <f t="shared" si="37"/>
        <v>0.63940775592032073</v>
      </c>
      <c r="I81" s="3">
        <f t="shared" si="38"/>
        <v>0.73922958924836735</v>
      </c>
      <c r="J81" s="3">
        <f t="shared" si="38"/>
        <v>0.83870921432020729</v>
      </c>
      <c r="K81" s="3">
        <f t="shared" si="38"/>
        <v>0.93783586389355056</v>
      </c>
      <c r="L81" s="3">
        <f t="shared" si="38"/>
        <v>1.0365986448601874</v>
      </c>
      <c r="M81" s="3">
        <f t="shared" si="38"/>
        <v>1.1349865337161393</v>
      </c>
    </row>
    <row r="82" spans="1:13">
      <c r="A82" s="2" t="s">
        <v>1</v>
      </c>
      <c r="C82" s="4">
        <f>'Inputs '!B45</f>
        <v>8.66</v>
      </c>
      <c r="D82" s="3">
        <f t="shared" si="37"/>
        <v>0.89670099518647561</v>
      </c>
      <c r="E82" s="3">
        <f t="shared" si="37"/>
        <v>1.1899026254108789</v>
      </c>
      <c r="F82" s="3">
        <f t="shared" si="37"/>
        <v>1.4838660499033915</v>
      </c>
      <c r="G82" s="3">
        <f t="shared" si="37"/>
        <v>1.7900188617250679</v>
      </c>
      <c r="H82" s="3">
        <f t="shared" si="37"/>
        <v>2.1104743109345048</v>
      </c>
      <c r="I82" s="3">
        <f t="shared" si="38"/>
        <v>2.4399532904410979</v>
      </c>
      <c r="J82" s="3">
        <f t="shared" si="38"/>
        <v>2.7683027532550546</v>
      </c>
      <c r="K82" s="3">
        <f t="shared" si="38"/>
        <v>3.0954871602574894</v>
      </c>
      <c r="L82" s="3">
        <f t="shared" si="38"/>
        <v>3.4214705568875923</v>
      </c>
      <c r="M82" s="3">
        <f t="shared" si="38"/>
        <v>3.746216558191088</v>
      </c>
    </row>
    <row r="83" spans="1:13">
      <c r="A83" s="2" t="s">
        <v>0</v>
      </c>
      <c r="J83" s="1"/>
    </row>
    <row r="85" spans="1:13">
      <c r="A85" s="24" t="s">
        <v>31</v>
      </c>
    </row>
    <row r="86" spans="1:13">
      <c r="A86" s="23" t="s">
        <v>32</v>
      </c>
    </row>
    <row r="87" spans="1:13">
      <c r="A87" s="23" t="s">
        <v>82</v>
      </c>
    </row>
    <row r="88" spans="1:13">
      <c r="A88" s="23" t="s">
        <v>53</v>
      </c>
    </row>
    <row r="89" spans="1:13">
      <c r="A89" s="23" t="s">
        <v>47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6DAFC-4131-9244-93F1-ADBF16DECAC6}">
  <dimension ref="A1:N54"/>
  <sheetViews>
    <sheetView showGridLines="0" workbookViewId="0">
      <selection activeCell="P28" sqref="P28"/>
    </sheetView>
  </sheetViews>
  <sheetFormatPr defaultColWidth="11" defaultRowHeight="15.75"/>
  <cols>
    <col min="8" max="13" width="11" customWidth="1"/>
  </cols>
  <sheetData>
    <row r="1" spans="1:14" s="19" customFormat="1" ht="44" customHeight="1">
      <c r="C1" s="20" t="s">
        <v>24</v>
      </c>
      <c r="D1" s="20" t="s">
        <v>23</v>
      </c>
      <c r="E1" s="20" t="s">
        <v>22</v>
      </c>
      <c r="F1" s="20" t="s">
        <v>21</v>
      </c>
      <c r="G1" s="20" t="s">
        <v>20</v>
      </c>
      <c r="H1" s="20" t="s">
        <v>19</v>
      </c>
      <c r="I1" s="20" t="s">
        <v>26</v>
      </c>
      <c r="J1" s="20" t="s">
        <v>27</v>
      </c>
      <c r="K1" s="20" t="s">
        <v>28</v>
      </c>
      <c r="L1" s="20" t="s">
        <v>29</v>
      </c>
      <c r="M1" s="20" t="s">
        <v>30</v>
      </c>
      <c r="N1" s="21" t="s">
        <v>25</v>
      </c>
    </row>
    <row r="2" spans="1:14">
      <c r="A2" s="14" t="s">
        <v>18</v>
      </c>
    </row>
    <row r="3" spans="1:14">
      <c r="A3" s="18" t="s">
        <v>17</v>
      </c>
      <c r="D3" s="17">
        <f>'Inputs '!C5</f>
        <v>49.830306678459053</v>
      </c>
      <c r="E3" s="17">
        <f>'Inputs '!D5</f>
        <v>48.702174636836638</v>
      </c>
      <c r="F3" s="17">
        <f>'Inputs '!E5</f>
        <v>47.599582913710485</v>
      </c>
      <c r="G3" s="17">
        <f>'Inputs '!F5</f>
        <v>46.521953289648117</v>
      </c>
      <c r="H3" s="17">
        <f>'Inputs '!G5</f>
        <v>45.4687206358021</v>
      </c>
      <c r="I3" s="17">
        <f>H3*(1+$N$3)</f>
        <v>44.439332617546107</v>
      </c>
      <c r="J3" s="17">
        <f t="shared" ref="J3:M3" si="0">I3*(1+$N$3)</f>
        <v>43.433249404820415</v>
      </c>
      <c r="K3" s="17">
        <f t="shared" si="0"/>
        <v>42.449943389035099</v>
      </c>
      <c r="L3" s="17">
        <f t="shared" si="0"/>
        <v>41.488898906382325</v>
      </c>
      <c r="M3" s="17">
        <f t="shared" si="0"/>
        <v>40.54961196741278</v>
      </c>
      <c r="N3" s="22">
        <f>(H3/D3)^(0.25)-1</f>
        <v>-2.26394761907035E-2</v>
      </c>
    </row>
    <row r="4" spans="1:14">
      <c r="A4" s="16" t="s">
        <v>16</v>
      </c>
      <c r="D4" s="17">
        <f>'Inputs '!C6</f>
        <v>296.94461199010146</v>
      </c>
      <c r="E4" s="17">
        <f>'Inputs '!D6</f>
        <v>320.4577535131765</v>
      </c>
      <c r="F4" s="17">
        <f>'Inputs '!E6</f>
        <v>319.30957219506024</v>
      </c>
      <c r="G4" s="17">
        <f>'Inputs '!F6</f>
        <v>339.12267993382056</v>
      </c>
      <c r="H4" s="17">
        <f>'Inputs '!G6</f>
        <v>356.6129969902795</v>
      </c>
      <c r="I4" s="17">
        <f>H4*(1+$N$4)</f>
        <v>356.6129969902795</v>
      </c>
      <c r="J4" s="17">
        <f t="shared" ref="J4:M4" si="1">I4*(1+$N$4)</f>
        <v>356.6129969902795</v>
      </c>
      <c r="K4" s="17">
        <f t="shared" si="1"/>
        <v>356.6129969902795</v>
      </c>
      <c r="L4" s="17">
        <f t="shared" si="1"/>
        <v>356.6129969902795</v>
      </c>
      <c r="M4" s="17">
        <f t="shared" si="1"/>
        <v>356.6129969902795</v>
      </c>
      <c r="N4" s="22">
        <v>0</v>
      </c>
    </row>
    <row r="5" spans="1:14">
      <c r="A5" s="6" t="s">
        <v>15</v>
      </c>
      <c r="D5" s="10">
        <f>SUM(D3:D4)</f>
        <v>346.77491866856053</v>
      </c>
      <c r="E5" s="10">
        <f>SUM(E3:E4)</f>
        <v>369.15992815001312</v>
      </c>
      <c r="F5" s="10">
        <f>SUM(F3:F4)</f>
        <v>366.90915510877073</v>
      </c>
      <c r="G5" s="10">
        <f>SUM(G3:G4)</f>
        <v>385.6446332234687</v>
      </c>
      <c r="H5" s="10">
        <f>SUM(H3:H4)</f>
        <v>402.08171762608163</v>
      </c>
      <c r="I5" s="10">
        <f t="shared" ref="I5:M5" si="2">SUM(I3:I4)</f>
        <v>401.05232960782558</v>
      </c>
      <c r="J5" s="10">
        <f t="shared" si="2"/>
        <v>400.0462463950999</v>
      </c>
      <c r="K5" s="10">
        <f t="shared" si="2"/>
        <v>399.06294037931457</v>
      </c>
      <c r="L5" s="10">
        <f t="shared" si="2"/>
        <v>398.1018958966618</v>
      </c>
      <c r="M5" s="10">
        <f t="shared" si="2"/>
        <v>397.16260895769227</v>
      </c>
    </row>
    <row r="6" spans="1:14">
      <c r="A6" s="14" t="s">
        <v>14</v>
      </c>
    </row>
    <row r="7" spans="1:14">
      <c r="A7" s="2" t="s">
        <v>8</v>
      </c>
      <c r="D7" s="13">
        <f>'Inputs '!B19</f>
        <v>0.10949205038093422</v>
      </c>
      <c r="E7" s="13">
        <f>D7</f>
        <v>0.10949205038093422</v>
      </c>
      <c r="F7" s="13">
        <f t="shared" ref="F7:M7" si="3">E7</f>
        <v>0.10949205038093422</v>
      </c>
      <c r="G7" s="13">
        <f t="shared" si="3"/>
        <v>0.10949205038093422</v>
      </c>
      <c r="H7" s="13">
        <f t="shared" si="3"/>
        <v>0.10949205038093422</v>
      </c>
      <c r="I7" s="13">
        <f t="shared" si="3"/>
        <v>0.10949205038093422</v>
      </c>
      <c r="J7" s="13">
        <f t="shared" si="3"/>
        <v>0.10949205038093422</v>
      </c>
      <c r="K7" s="13">
        <f t="shared" si="3"/>
        <v>0.10949205038093422</v>
      </c>
      <c r="L7" s="13">
        <f t="shared" si="3"/>
        <v>0.10949205038093422</v>
      </c>
      <c r="M7" s="13">
        <f t="shared" si="3"/>
        <v>0.10949205038093422</v>
      </c>
    </row>
    <row r="8" spans="1:14">
      <c r="A8" s="2" t="s">
        <v>5</v>
      </c>
      <c r="D8" s="13">
        <f>'Inputs '!B20</f>
        <v>0.42208926650764789</v>
      </c>
      <c r="E8" s="13">
        <f t="shared" ref="E8:M12" si="4">D8</f>
        <v>0.42208926650764789</v>
      </c>
      <c r="F8" s="13">
        <f t="shared" si="4"/>
        <v>0.42208926650764789</v>
      </c>
      <c r="G8" s="13">
        <f t="shared" si="4"/>
        <v>0.42208926650764789</v>
      </c>
      <c r="H8" s="13">
        <f t="shared" si="4"/>
        <v>0.42208926650764789</v>
      </c>
      <c r="I8" s="13">
        <f t="shared" si="4"/>
        <v>0.42208926650764789</v>
      </c>
      <c r="J8" s="13">
        <f t="shared" si="4"/>
        <v>0.42208926650764789</v>
      </c>
      <c r="K8" s="13">
        <f t="shared" si="4"/>
        <v>0.42208926650764789</v>
      </c>
      <c r="L8" s="13">
        <f t="shared" si="4"/>
        <v>0.42208926650764789</v>
      </c>
      <c r="M8" s="13">
        <f t="shared" si="4"/>
        <v>0.42208926650764789</v>
      </c>
    </row>
    <row r="9" spans="1:14">
      <c r="A9" s="2" t="s">
        <v>4</v>
      </c>
      <c r="D9" s="13">
        <f>'Inputs '!B21</f>
        <v>9.5793831805839752E-2</v>
      </c>
      <c r="E9" s="13">
        <f t="shared" si="4"/>
        <v>9.5793831805839752E-2</v>
      </c>
      <c r="F9" s="13">
        <f t="shared" si="4"/>
        <v>9.5793831805839752E-2</v>
      </c>
      <c r="G9" s="13">
        <f t="shared" si="4"/>
        <v>9.5793831805839752E-2</v>
      </c>
      <c r="H9" s="13">
        <f t="shared" si="4"/>
        <v>9.5793831805839752E-2</v>
      </c>
      <c r="I9" s="13">
        <f t="shared" si="4"/>
        <v>9.5793831805839752E-2</v>
      </c>
      <c r="J9" s="13">
        <f t="shared" si="4"/>
        <v>9.5793831805839752E-2</v>
      </c>
      <c r="K9" s="13">
        <f t="shared" si="4"/>
        <v>9.5793831805839752E-2</v>
      </c>
      <c r="L9" s="13">
        <f t="shared" si="4"/>
        <v>9.5793831805839752E-2</v>
      </c>
      <c r="M9" s="13">
        <f t="shared" si="4"/>
        <v>9.5793831805839752E-2</v>
      </c>
    </row>
    <row r="10" spans="1:14">
      <c r="A10" s="2" t="s">
        <v>3</v>
      </c>
      <c r="D10" s="13">
        <f>'Inputs '!B22</f>
        <v>0.14182142393995947</v>
      </c>
      <c r="E10" s="13">
        <f t="shared" si="4"/>
        <v>0.14182142393995947</v>
      </c>
      <c r="F10" s="13">
        <f t="shared" si="4"/>
        <v>0.14182142393995947</v>
      </c>
      <c r="G10" s="13">
        <f t="shared" si="4"/>
        <v>0.14182142393995947</v>
      </c>
      <c r="H10" s="13">
        <f t="shared" si="4"/>
        <v>0.14182142393995947</v>
      </c>
      <c r="I10" s="13">
        <f t="shared" si="4"/>
        <v>0.14182142393995947</v>
      </c>
      <c r="J10" s="13">
        <f t="shared" si="4"/>
        <v>0.14182142393995947</v>
      </c>
      <c r="K10" s="13">
        <f t="shared" si="4"/>
        <v>0.14182142393995947</v>
      </c>
      <c r="L10" s="13">
        <f t="shared" si="4"/>
        <v>0.14182142393995947</v>
      </c>
      <c r="M10" s="13">
        <f t="shared" si="4"/>
        <v>0.14182142393995947</v>
      </c>
    </row>
    <row r="11" spans="1:14">
      <c r="A11" s="2" t="s">
        <v>2</v>
      </c>
      <c r="D11" s="13">
        <f>'Inputs '!B23</f>
        <v>0.14680471420048918</v>
      </c>
      <c r="E11" s="13">
        <f t="shared" si="4"/>
        <v>0.14680471420048918</v>
      </c>
      <c r="F11" s="13">
        <f t="shared" si="4"/>
        <v>0.14680471420048918</v>
      </c>
      <c r="G11" s="13">
        <f t="shared" si="4"/>
        <v>0.14680471420048918</v>
      </c>
      <c r="H11" s="13">
        <f t="shared" si="4"/>
        <v>0.14680471420048918</v>
      </c>
      <c r="I11" s="13">
        <f t="shared" si="4"/>
        <v>0.14680471420048918</v>
      </c>
      <c r="J11" s="13">
        <f t="shared" si="4"/>
        <v>0.14680471420048918</v>
      </c>
      <c r="K11" s="13">
        <f t="shared" si="4"/>
        <v>0.14680471420048918</v>
      </c>
      <c r="L11" s="13">
        <f t="shared" si="4"/>
        <v>0.14680471420048918</v>
      </c>
      <c r="M11" s="13">
        <f t="shared" si="4"/>
        <v>0.14680471420048918</v>
      </c>
    </row>
    <row r="12" spans="1:14">
      <c r="A12" s="2" t="s">
        <v>1</v>
      </c>
      <c r="D12" s="13">
        <f>'Inputs '!B24</f>
        <v>8.3998713165129427E-2</v>
      </c>
      <c r="E12" s="13">
        <f t="shared" si="4"/>
        <v>8.3998713165129427E-2</v>
      </c>
      <c r="F12" s="13">
        <f t="shared" si="4"/>
        <v>8.3998713165129427E-2</v>
      </c>
      <c r="G12" s="13">
        <f t="shared" si="4"/>
        <v>8.3998713165129427E-2</v>
      </c>
      <c r="H12" s="13">
        <f t="shared" si="4"/>
        <v>8.3998713165129427E-2</v>
      </c>
      <c r="I12" s="13">
        <f t="shared" si="4"/>
        <v>8.3998713165129427E-2</v>
      </c>
      <c r="J12" s="13">
        <f t="shared" si="4"/>
        <v>8.3998713165129427E-2</v>
      </c>
      <c r="K12" s="13">
        <f t="shared" si="4"/>
        <v>8.3998713165129427E-2</v>
      </c>
      <c r="L12" s="13">
        <f t="shared" si="4"/>
        <v>8.3998713165129427E-2</v>
      </c>
      <c r="M12" s="13">
        <f t="shared" si="4"/>
        <v>8.3998713165129427E-2</v>
      </c>
    </row>
    <row r="13" spans="1:14">
      <c r="A13" s="2" t="s">
        <v>12</v>
      </c>
      <c r="D13" s="12">
        <f>SUM(D7:D12)</f>
        <v>1</v>
      </c>
      <c r="E13" s="12">
        <f t="shared" ref="E13:H13" si="5">SUM(E7:E12)</f>
        <v>1</v>
      </c>
      <c r="F13" s="12">
        <f t="shared" si="5"/>
        <v>1</v>
      </c>
      <c r="G13" s="12">
        <f t="shared" si="5"/>
        <v>1</v>
      </c>
      <c r="H13" s="12">
        <f t="shared" si="5"/>
        <v>1</v>
      </c>
      <c r="I13" s="12">
        <f t="shared" ref="I13" si="6">SUM(I7:I12)</f>
        <v>1</v>
      </c>
      <c r="J13" s="12">
        <f t="shared" ref="J13" si="7">SUM(J7:J12)</f>
        <v>1</v>
      </c>
      <c r="K13" s="12">
        <f t="shared" ref="K13" si="8">SUM(K7:K12)</f>
        <v>1</v>
      </c>
      <c r="L13" s="12">
        <f t="shared" ref="L13" si="9">SUM(L7:L12)</f>
        <v>1</v>
      </c>
      <c r="M13" s="12">
        <f t="shared" ref="M13" si="10">SUM(M7:M12)</f>
        <v>1</v>
      </c>
    </row>
    <row r="14" spans="1:14">
      <c r="A14" s="5" t="s">
        <v>13</v>
      </c>
    </row>
    <row r="15" spans="1:14">
      <c r="A15" s="2" t="s">
        <v>8</v>
      </c>
      <c r="D15" s="11">
        <f t="shared" ref="D15:H20" si="11">D$5*D7</f>
        <v>37.969096865702397</v>
      </c>
      <c r="E15" s="11">
        <f t="shared" si="11"/>
        <v>40.420077451623293</v>
      </c>
      <c r="F15" s="11">
        <f t="shared" si="11"/>
        <v>40.173635696395536</v>
      </c>
      <c r="G15" s="11">
        <f t="shared" si="11"/>
        <v>42.225021610040933</v>
      </c>
      <c r="H15" s="11">
        <f t="shared" si="11"/>
        <v>44.024751683567494</v>
      </c>
      <c r="I15" s="11">
        <f t="shared" ref="I15:M15" si="12">I$5*I7</f>
        <v>43.912041878811074</v>
      </c>
      <c r="J15" s="11">
        <f t="shared" si="12"/>
        <v>43.801883764995907</v>
      </c>
      <c r="K15" s="11">
        <f t="shared" si="12"/>
        <v>43.694219573175658</v>
      </c>
      <c r="L15" s="11">
        <f t="shared" si="12"/>
        <v>43.588992842262726</v>
      </c>
      <c r="M15" s="11">
        <f t="shared" si="12"/>
        <v>43.486148389418922</v>
      </c>
    </row>
    <row r="16" spans="1:14">
      <c r="A16" s="2" t="s">
        <v>5</v>
      </c>
      <c r="D16" s="11">
        <f t="shared" si="11"/>
        <v>146.36997106406196</v>
      </c>
      <c r="E16" s="11">
        <f t="shared" si="11"/>
        <v>155.81844329685504</v>
      </c>
      <c r="F16" s="11">
        <f t="shared" si="11"/>
        <v>154.86841615480185</v>
      </c>
      <c r="G16" s="11">
        <f t="shared" si="11"/>
        <v>162.77646036990481</v>
      </c>
      <c r="H16" s="11">
        <f t="shared" si="11"/>
        <v>169.71437726892799</v>
      </c>
      <c r="I16" s="11">
        <f t="shared" ref="I16:M16" si="13">I$5*I8</f>
        <v>169.27988363535053</v>
      </c>
      <c r="J16" s="11">
        <f t="shared" si="13"/>
        <v>168.85522671004549</v>
      </c>
      <c r="K16" s="11">
        <f t="shared" si="13"/>
        <v>168.44018379509009</v>
      </c>
      <c r="L16" s="11">
        <f t="shared" si="13"/>
        <v>168.03453723432597</v>
      </c>
      <c r="M16" s="11">
        <f t="shared" si="13"/>
        <v>167.63807429921613</v>
      </c>
    </row>
    <row r="17" spans="1:14">
      <c r="A17" s="2" t="s">
        <v>4</v>
      </c>
      <c r="D17" s="11">
        <f t="shared" si="11"/>
        <v>33.21889823341985</v>
      </c>
      <c r="E17" s="11">
        <f t="shared" si="11"/>
        <v>35.363244066658247</v>
      </c>
      <c r="F17" s="11">
        <f t="shared" si="11"/>
        <v>35.147633892512353</v>
      </c>
      <c r="G17" s="11">
        <f t="shared" si="11"/>
        <v>36.942377131833723</v>
      </c>
      <c r="H17" s="11">
        <f t="shared" si="11"/>
        <v>38.516948430476013</v>
      </c>
      <c r="I17" s="11">
        <f t="shared" ref="I17:M17" si="14">I$5*I9</f>
        <v>38.418339407792253</v>
      </c>
      <c r="J17" s="11">
        <f t="shared" si="14"/>
        <v>38.321962841729729</v>
      </c>
      <c r="K17" s="11">
        <f t="shared" si="14"/>
        <v>38.227768190639914</v>
      </c>
      <c r="L17" s="11">
        <f t="shared" si="14"/>
        <v>38.135706057110745</v>
      </c>
      <c r="M17" s="11">
        <f t="shared" si="14"/>
        <v>38.045728162061678</v>
      </c>
    </row>
    <row r="18" spans="1:14">
      <c r="A18" s="2" t="s">
        <v>3</v>
      </c>
      <c r="D18" s="11">
        <f t="shared" si="11"/>
        <v>49.180112752238891</v>
      </c>
      <c r="E18" s="11">
        <f t="shared" si="11"/>
        <v>52.354786671807986</v>
      </c>
      <c r="F18" s="11">
        <f t="shared" si="11"/>
        <v>52.035578834133318</v>
      </c>
      <c r="G18" s="11">
        <f t="shared" si="11"/>
        <v>54.692671018555735</v>
      </c>
      <c r="H18" s="11">
        <f t="shared" si="11"/>
        <v>57.023801733955601</v>
      </c>
      <c r="I18" s="11">
        <f t="shared" ref="I18:M18" si="15">I$5*I10</f>
        <v>56.877812459419793</v>
      </c>
      <c r="J18" s="11">
        <f t="shared" si="15"/>
        <v>56.735128305588944</v>
      </c>
      <c r="K18" s="11">
        <f t="shared" si="15"/>
        <v>56.59567444626154</v>
      </c>
      <c r="L18" s="11">
        <f t="shared" si="15"/>
        <v>56.459377749262089</v>
      </c>
      <c r="M18" s="11">
        <f t="shared" si="15"/>
        <v>56.326166738089221</v>
      </c>
    </row>
    <row r="19" spans="1:14">
      <c r="A19" s="2" t="s">
        <v>2</v>
      </c>
      <c r="D19" s="11">
        <f t="shared" si="11"/>
        <v>50.908192827035911</v>
      </c>
      <c r="E19" s="11">
        <f t="shared" si="11"/>
        <v>54.194417746335795</v>
      </c>
      <c r="F19" s="11">
        <f t="shared" si="11"/>
        <v>53.863993653286045</v>
      </c>
      <c r="G19" s="11">
        <f t="shared" si="11"/>
        <v>56.614450163323795</v>
      </c>
      <c r="H19" s="11">
        <f t="shared" si="11"/>
        <v>59.027491641338706</v>
      </c>
      <c r="I19" s="11">
        <f t="shared" ref="I19:M19" si="16">I$5*I11</f>
        <v>58.87637262751722</v>
      </c>
      <c r="J19" s="11">
        <f t="shared" si="16"/>
        <v>58.728674869011115</v>
      </c>
      <c r="K19" s="11">
        <f t="shared" si="16"/>
        <v>58.58432091039213</v>
      </c>
      <c r="L19" s="11">
        <f t="shared" si="16"/>
        <v>58.443235049782331</v>
      </c>
      <c r="M19" s="11">
        <f t="shared" si="16"/>
        <v>58.305343299154657</v>
      </c>
    </row>
    <row r="20" spans="1:14">
      <c r="A20" s="2" t="s">
        <v>1</v>
      </c>
      <c r="D20" s="11">
        <f t="shared" si="11"/>
        <v>29.128646926101503</v>
      </c>
      <c r="E20" s="11">
        <f t="shared" si="11"/>
        <v>31.008958916732741</v>
      </c>
      <c r="F20" s="11">
        <f t="shared" si="11"/>
        <v>30.819896877641614</v>
      </c>
      <c r="G20" s="11">
        <f t="shared" si="11"/>
        <v>32.39365292980969</v>
      </c>
      <c r="H20" s="11">
        <f t="shared" si="11"/>
        <v>33.774346867815794</v>
      </c>
      <c r="I20" s="11">
        <f t="shared" ref="I20:M20" si="17">I$5*I12</f>
        <v>33.687879598934686</v>
      </c>
      <c r="J20" s="11">
        <f t="shared" si="17"/>
        <v>33.603369903728691</v>
      </c>
      <c r="K20" s="11">
        <f t="shared" si="17"/>
        <v>33.520773463755191</v>
      </c>
      <c r="L20" s="11">
        <f t="shared" si="17"/>
        <v>33.440046963917908</v>
      </c>
      <c r="M20" s="11">
        <f t="shared" si="17"/>
        <v>33.361148069751657</v>
      </c>
    </row>
    <row r="21" spans="1:14">
      <c r="A21" s="2" t="s">
        <v>12</v>
      </c>
      <c r="D21" s="10">
        <f>SUM(D15:D20)</f>
        <v>346.77491866856053</v>
      </c>
      <c r="E21" s="10">
        <f t="shared" ref="E21:M21" si="18">SUM(E15:E20)</f>
        <v>369.15992815001306</v>
      </c>
      <c r="F21" s="10">
        <f t="shared" si="18"/>
        <v>366.90915510877073</v>
      </c>
      <c r="G21" s="10">
        <f t="shared" si="18"/>
        <v>385.64463322346865</v>
      </c>
      <c r="H21" s="10">
        <f t="shared" si="18"/>
        <v>402.08171762608163</v>
      </c>
      <c r="I21" s="10">
        <f t="shared" si="18"/>
        <v>401.05232960782553</v>
      </c>
      <c r="J21" s="10">
        <f t="shared" si="18"/>
        <v>400.04624639509984</v>
      </c>
      <c r="K21" s="10">
        <f t="shared" si="18"/>
        <v>399.06294037931451</v>
      </c>
      <c r="L21" s="10">
        <f t="shared" si="18"/>
        <v>398.10189589666174</v>
      </c>
      <c r="M21" s="10">
        <f t="shared" si="18"/>
        <v>397.16260895769227</v>
      </c>
    </row>
    <row r="22" spans="1:14">
      <c r="A22" s="5" t="s">
        <v>11</v>
      </c>
    </row>
    <row r="23" spans="1:14">
      <c r="A23" s="2" t="s">
        <v>8</v>
      </c>
      <c r="D23" s="9">
        <f>'Inputs '!C28</f>
        <v>101802.23243992812</v>
      </c>
      <c r="E23" s="9">
        <f>'Inputs '!D28</f>
        <v>102180.84814526289</v>
      </c>
      <c r="F23" s="9">
        <f>'Inputs '!E28</f>
        <v>102560.87197150906</v>
      </c>
      <c r="G23" s="9">
        <f>'Inputs '!F28</f>
        <v>102942.30915565092</v>
      </c>
      <c r="H23" s="9">
        <f>'Inputs '!G28</f>
        <v>103325.16495414979</v>
      </c>
      <c r="I23" s="9">
        <f>H23*(1+$N23)</f>
        <v>103325.16495414979</v>
      </c>
      <c r="J23" s="9">
        <f t="shared" ref="J23:M23" si="19">I23*(1+$N23)</f>
        <v>103325.16495414979</v>
      </c>
      <c r="K23" s="9">
        <f t="shared" si="19"/>
        <v>103325.16495414979</v>
      </c>
      <c r="L23" s="9">
        <f t="shared" si="19"/>
        <v>103325.16495414979</v>
      </c>
      <c r="M23" s="9">
        <f t="shared" si="19"/>
        <v>103325.16495414979</v>
      </c>
      <c r="N23" s="22">
        <v>0</v>
      </c>
    </row>
    <row r="24" spans="1:14">
      <c r="A24" s="2" t="s">
        <v>5</v>
      </c>
      <c r="D24" s="9">
        <f>'Inputs '!C29</f>
        <v>286050.79040119285</v>
      </c>
      <c r="E24" s="9">
        <f>'Inputs '!D29</f>
        <v>287114.65038906905</v>
      </c>
      <c r="F24" s="9">
        <f>'Inputs '!E29</f>
        <v>288182.46701021388</v>
      </c>
      <c r="G24" s="9">
        <f>'Inputs '!F29</f>
        <v>289254.25497985951</v>
      </c>
      <c r="H24" s="9">
        <f>'Inputs '!G29</f>
        <v>290330.02906796616</v>
      </c>
      <c r="I24" s="9">
        <f t="shared" ref="I24:M28" si="20">H24*(1+$N24)</f>
        <v>290330.02906796616</v>
      </c>
      <c r="J24" s="9">
        <f t="shared" si="20"/>
        <v>290330.02906796616</v>
      </c>
      <c r="K24" s="9">
        <f t="shared" si="20"/>
        <v>290330.02906796616</v>
      </c>
      <c r="L24" s="9">
        <f t="shared" si="20"/>
        <v>290330.02906796616</v>
      </c>
      <c r="M24" s="9">
        <f t="shared" si="20"/>
        <v>290330.02906796616</v>
      </c>
      <c r="N24" s="22">
        <v>0</v>
      </c>
    </row>
    <row r="25" spans="1:14">
      <c r="A25" s="2" t="s">
        <v>4</v>
      </c>
      <c r="D25" s="9">
        <f>'Inputs '!C30</f>
        <v>63743.865397196365</v>
      </c>
      <c r="E25" s="9">
        <f>'Inputs '!D30</f>
        <v>63980.937099650095</v>
      </c>
      <c r="F25" s="9">
        <f>'Inputs '!E30</f>
        <v>64218.890502511444</v>
      </c>
      <c r="G25" s="9">
        <f>'Inputs '!F30</f>
        <v>64457.728884938588</v>
      </c>
      <c r="H25" s="9">
        <f>'Inputs '!G30</f>
        <v>64697.4555382853</v>
      </c>
      <c r="I25" s="9">
        <f t="shared" si="20"/>
        <v>64697.4555382853</v>
      </c>
      <c r="J25" s="9">
        <f t="shared" si="20"/>
        <v>64697.4555382853</v>
      </c>
      <c r="K25" s="9">
        <f t="shared" si="20"/>
        <v>64697.4555382853</v>
      </c>
      <c r="L25" s="9">
        <f t="shared" si="20"/>
        <v>64697.4555382853</v>
      </c>
      <c r="M25" s="9">
        <f t="shared" si="20"/>
        <v>64697.4555382853</v>
      </c>
      <c r="N25" s="22">
        <v>0</v>
      </c>
    </row>
    <row r="26" spans="1:14">
      <c r="A26" s="2" t="s">
        <v>3</v>
      </c>
      <c r="D26" s="9">
        <f>'Inputs '!C31</f>
        <v>54669.996933100425</v>
      </c>
      <c r="E26" s="9">
        <f>'Inputs '!D31</f>
        <v>54873.321741931992</v>
      </c>
      <c r="F26" s="9">
        <f>'Inputs '!E31</f>
        <v>55077.402742097118</v>
      </c>
      <c r="G26" s="9">
        <f>'Inputs '!F31</f>
        <v>55282.242745969445</v>
      </c>
      <c r="H26" s="9">
        <f>'Inputs '!G31</f>
        <v>55487.844576382187</v>
      </c>
      <c r="I26" s="9">
        <f t="shared" si="20"/>
        <v>55487.844576382187</v>
      </c>
      <c r="J26" s="9">
        <f t="shared" si="20"/>
        <v>55487.844576382187</v>
      </c>
      <c r="K26" s="9">
        <f t="shared" si="20"/>
        <v>55487.844576382187</v>
      </c>
      <c r="L26" s="9">
        <f t="shared" si="20"/>
        <v>55487.844576382187</v>
      </c>
      <c r="M26" s="9">
        <f t="shared" si="20"/>
        <v>55487.844576382187</v>
      </c>
      <c r="N26" s="22">
        <v>0</v>
      </c>
    </row>
    <row r="27" spans="1:14">
      <c r="A27" s="2" t="s">
        <v>2</v>
      </c>
      <c r="D27" s="9">
        <f>'Inputs '!C32</f>
        <v>5473874.7997352919</v>
      </c>
      <c r="E27" s="9">
        <f>'Inputs '!D32</f>
        <v>5494232.8500308879</v>
      </c>
      <c r="F27" s="9">
        <f>'Inputs '!E32</f>
        <v>5514666.6145558003</v>
      </c>
      <c r="G27" s="9">
        <f>'Inputs '!F32</f>
        <v>5535176.3749010675</v>
      </c>
      <c r="H27" s="9">
        <f>'Inputs '!G32</f>
        <v>5555762.4137050016</v>
      </c>
      <c r="I27" s="9">
        <f t="shared" si="20"/>
        <v>5555762.4137050016</v>
      </c>
      <c r="J27" s="9">
        <f t="shared" si="20"/>
        <v>5555762.4137050016</v>
      </c>
      <c r="K27" s="9">
        <f t="shared" si="20"/>
        <v>5555762.4137050016</v>
      </c>
      <c r="L27" s="9">
        <f t="shared" si="20"/>
        <v>5555762.4137050016</v>
      </c>
      <c r="M27" s="9">
        <f t="shared" si="20"/>
        <v>5555762.4137050016</v>
      </c>
      <c r="N27" s="22">
        <v>0</v>
      </c>
    </row>
    <row r="28" spans="1:14">
      <c r="A28" s="2" t="s">
        <v>1</v>
      </c>
      <c r="D28" s="9">
        <f>'Inputs '!C33</f>
        <v>210869.03313088589</v>
      </c>
      <c r="E28" s="9">
        <f>'Inputs '!D33</f>
        <v>211653.28241303421</v>
      </c>
      <c r="F28" s="9">
        <f>'Inputs '!E33</f>
        <v>212440.44841997334</v>
      </c>
      <c r="G28" s="9">
        <f>'Inputs '!F33</f>
        <v>213230.54199938109</v>
      </c>
      <c r="H28" s="9">
        <f>'Inputs '!G33</f>
        <v>214023.57403927913</v>
      </c>
      <c r="I28" s="9">
        <f t="shared" si="20"/>
        <v>214023.57403927913</v>
      </c>
      <c r="J28" s="9">
        <f t="shared" si="20"/>
        <v>214023.57403927913</v>
      </c>
      <c r="K28" s="9">
        <f t="shared" si="20"/>
        <v>214023.57403927913</v>
      </c>
      <c r="L28" s="9">
        <f t="shared" si="20"/>
        <v>214023.57403927913</v>
      </c>
      <c r="M28" s="9">
        <f t="shared" si="20"/>
        <v>214023.57403927913</v>
      </c>
      <c r="N28" s="22">
        <v>0</v>
      </c>
    </row>
    <row r="29" spans="1:14">
      <c r="A29" s="5" t="s">
        <v>10</v>
      </c>
    </row>
    <row r="30" spans="1:14">
      <c r="A30" s="2" t="s">
        <v>8</v>
      </c>
      <c r="D30" s="8">
        <f t="shared" ref="D30:H33" si="21">D15/D23*1000</f>
        <v>0.37296919680133106</v>
      </c>
      <c r="E30" s="8">
        <f t="shared" si="21"/>
        <v>0.39557390827448491</v>
      </c>
      <c r="F30" s="8">
        <f t="shared" si="21"/>
        <v>0.39170528608176797</v>
      </c>
      <c r="G30" s="8">
        <f t="shared" si="21"/>
        <v>0.41018141089292859</v>
      </c>
      <c r="H30" s="8">
        <f t="shared" si="21"/>
        <v>0.42607966513388423</v>
      </c>
      <c r="I30" s="8">
        <f t="shared" ref="I30:M30" si="22">I15/I23*1000</f>
        <v>0.42498883885931277</v>
      </c>
      <c r="J30" s="8">
        <f t="shared" si="22"/>
        <v>0.42392270832021273</v>
      </c>
      <c r="K30" s="8">
        <f t="shared" si="22"/>
        <v>0.42288071441806868</v>
      </c>
      <c r="L30" s="8">
        <f t="shared" si="22"/>
        <v>0.42186231071206326</v>
      </c>
      <c r="M30" s="8">
        <f t="shared" si="22"/>
        <v>0.42086696313251237</v>
      </c>
    </row>
    <row r="31" spans="1:14">
      <c r="A31" s="2" t="s">
        <v>5</v>
      </c>
      <c r="D31" s="8">
        <f t="shared" si="21"/>
        <v>0.51169224478902753</v>
      </c>
      <c r="E31" s="8">
        <f t="shared" si="21"/>
        <v>0.54270460628082007</v>
      </c>
      <c r="F31" s="8">
        <f t="shared" si="21"/>
        <v>0.53739707957081562</v>
      </c>
      <c r="G31" s="8">
        <f t="shared" si="21"/>
        <v>0.56274525808181719</v>
      </c>
      <c r="H31" s="8">
        <f t="shared" si="21"/>
        <v>0.58455674672631919</v>
      </c>
      <c r="I31" s="8">
        <f t="shared" ref="I31:M31" si="23">I16/I24*1000</f>
        <v>0.58306019593902281</v>
      </c>
      <c r="J31" s="8">
        <f t="shared" si="23"/>
        <v>0.58159752627764361</v>
      </c>
      <c r="K31" s="8">
        <f t="shared" si="23"/>
        <v>0.58016797069123816</v>
      </c>
      <c r="L31" s="8">
        <f t="shared" si="23"/>
        <v>0.57877077949449429</v>
      </c>
      <c r="M31" s="8">
        <f t="shared" si="23"/>
        <v>0.57740521997458316</v>
      </c>
    </row>
    <row r="32" spans="1:14">
      <c r="A32" s="2" t="s">
        <v>4</v>
      </c>
      <c r="D32" s="8">
        <f t="shared" si="21"/>
        <v>0.52113090454161437</v>
      </c>
      <c r="E32" s="8">
        <f t="shared" si="21"/>
        <v>0.55271531912044536</v>
      </c>
      <c r="F32" s="8">
        <f t="shared" si="21"/>
        <v>0.54730988993243068</v>
      </c>
      <c r="G32" s="8">
        <f t="shared" si="21"/>
        <v>0.57312564018161993</v>
      </c>
      <c r="H32" s="8">
        <f t="shared" si="21"/>
        <v>0.59533946288943718</v>
      </c>
      <c r="I32" s="8">
        <f t="shared" ref="I32:M32" si="24">I17/I25*1000</f>
        <v>0.59381530677134375</v>
      </c>
      <c r="J32" s="8">
        <f t="shared" si="24"/>
        <v>0.59232565674939663</v>
      </c>
      <c r="K32" s="8">
        <f t="shared" si="24"/>
        <v>0.59086973162365386</v>
      </c>
      <c r="L32" s="8">
        <f t="shared" si="24"/>
        <v>0.58944676788013084</v>
      </c>
      <c r="M32" s="8">
        <f t="shared" si="24"/>
        <v>0.58805601929039963</v>
      </c>
    </row>
    <row r="33" spans="1:13">
      <c r="A33" s="2" t="s">
        <v>3</v>
      </c>
      <c r="D33" s="8">
        <f t="shared" si="21"/>
        <v>0.89958140682576782</v>
      </c>
      <c r="E33" s="8">
        <f t="shared" si="21"/>
        <v>0.95410274081877855</v>
      </c>
      <c r="F33" s="8">
        <f t="shared" si="21"/>
        <v>0.94477183460869962</v>
      </c>
      <c r="G33" s="8">
        <f t="shared" si="21"/>
        <v>0.98933524223821956</v>
      </c>
      <c r="H33" s="8">
        <f t="shared" si="21"/>
        <v>1.0276809663323483</v>
      </c>
      <c r="I33" s="8">
        <f t="shared" ref="I33:M33" si="25">I18/I26*1000</f>
        <v>1.0250499527175583</v>
      </c>
      <c r="J33" s="8">
        <f t="shared" si="25"/>
        <v>1.0224785038728581</v>
      </c>
      <c r="K33" s="8">
        <f t="shared" si="25"/>
        <v>1.0199652712830529</v>
      </c>
      <c r="L33" s="8">
        <f t="shared" si="25"/>
        <v>1.0175089369626267</v>
      </c>
      <c r="M33" s="8">
        <f t="shared" si="25"/>
        <v>1.0151082127645639</v>
      </c>
    </row>
    <row r="34" spans="1:13">
      <c r="A34" s="2" t="s">
        <v>2</v>
      </c>
      <c r="D34" s="8">
        <f t="shared" ref="D34:H35" si="26">D19/D27*1000000</f>
        <v>9.3002114022589168</v>
      </c>
      <c r="E34" s="8">
        <f t="shared" si="26"/>
        <v>9.8638734880031738</v>
      </c>
      <c r="F34" s="8">
        <f t="shared" si="26"/>
        <v>9.7674070652092766</v>
      </c>
      <c r="G34" s="8">
        <f t="shared" si="26"/>
        <v>10.228120357652685</v>
      </c>
      <c r="H34" s="8">
        <f t="shared" si="26"/>
        <v>10.624552895877835</v>
      </c>
      <c r="I34" s="8">
        <f t="shared" ref="I34:M34" si="27">I19/I27*1000000</f>
        <v>10.597352486182722</v>
      </c>
      <c r="J34" s="8">
        <f t="shared" si="27"/>
        <v>10.57076787951528</v>
      </c>
      <c r="K34" s="8">
        <f t="shared" si="27"/>
        <v>10.544785134417525</v>
      </c>
      <c r="L34" s="8">
        <f t="shared" si="27"/>
        <v>10.519390625058779</v>
      </c>
      <c r="M34" s="8">
        <f t="shared" si="27"/>
        <v>10.494571034090036</v>
      </c>
    </row>
    <row r="35" spans="1:13">
      <c r="A35" s="2" t="s">
        <v>1</v>
      </c>
      <c r="D35" s="8">
        <f t="shared" si="26"/>
        <v>138.13619996076628</v>
      </c>
      <c r="E35" s="8">
        <f t="shared" si="26"/>
        <v>146.50828261770025</v>
      </c>
      <c r="F35" s="8">
        <f t="shared" si="26"/>
        <v>145.07546518031154</v>
      </c>
      <c r="G35" s="8">
        <f t="shared" si="26"/>
        <v>151.91844763919286</v>
      </c>
      <c r="H35" s="8">
        <f t="shared" si="26"/>
        <v>157.80666694976921</v>
      </c>
      <c r="I35" s="8">
        <f t="shared" ref="I35:M35" si="28">I20/I28*1000000</f>
        <v>157.40265879660549</v>
      </c>
      <c r="J35" s="8">
        <f t="shared" si="28"/>
        <v>157.00779717640617</v>
      </c>
      <c r="K35" s="8">
        <f t="shared" si="28"/>
        <v>156.62187501645599</v>
      </c>
      <c r="L35" s="8">
        <f t="shared" si="28"/>
        <v>156.24468993205744</v>
      </c>
      <c r="M35" s="8">
        <f t="shared" si="28"/>
        <v>155.87604412039667</v>
      </c>
    </row>
    <row r="36" spans="1:13">
      <c r="A36" s="5" t="s">
        <v>9</v>
      </c>
    </row>
    <row r="37" spans="1:13">
      <c r="A37" s="2" t="s">
        <v>8</v>
      </c>
      <c r="D37" s="6">
        <f>'Inputs '!B49</f>
        <v>1</v>
      </c>
      <c r="E37" s="6">
        <f>D37</f>
        <v>1</v>
      </c>
      <c r="F37" s="6">
        <f>E37</f>
        <v>1</v>
      </c>
      <c r="G37" s="6">
        <f t="shared" ref="G37:M37" si="29">F37</f>
        <v>1</v>
      </c>
      <c r="H37" s="6">
        <f t="shared" si="29"/>
        <v>1</v>
      </c>
      <c r="I37" s="6">
        <f t="shared" si="29"/>
        <v>1</v>
      </c>
      <c r="J37" s="6">
        <f t="shared" si="29"/>
        <v>1</v>
      </c>
      <c r="K37" s="6">
        <f t="shared" si="29"/>
        <v>1</v>
      </c>
      <c r="L37" s="6">
        <f t="shared" si="29"/>
        <v>1</v>
      </c>
      <c r="M37" s="6">
        <f t="shared" si="29"/>
        <v>1</v>
      </c>
    </row>
    <row r="38" spans="1:13">
      <c r="A38" s="2" t="s">
        <v>5</v>
      </c>
      <c r="D38" s="6">
        <f>'Inputs '!B50</f>
        <v>2</v>
      </c>
      <c r="E38" s="6">
        <f t="shared" ref="E38:F42" si="30">D38</f>
        <v>2</v>
      </c>
      <c r="F38" s="6">
        <f t="shared" si="30"/>
        <v>2</v>
      </c>
      <c r="G38" s="6">
        <f t="shared" ref="G38:M38" si="31">F38</f>
        <v>2</v>
      </c>
      <c r="H38" s="6">
        <f t="shared" si="31"/>
        <v>2</v>
      </c>
      <c r="I38" s="6">
        <f t="shared" si="31"/>
        <v>2</v>
      </c>
      <c r="J38" s="6">
        <f t="shared" si="31"/>
        <v>2</v>
      </c>
      <c r="K38" s="6">
        <f t="shared" si="31"/>
        <v>2</v>
      </c>
      <c r="L38" s="6">
        <f t="shared" si="31"/>
        <v>2</v>
      </c>
      <c r="M38" s="6">
        <f t="shared" si="31"/>
        <v>2</v>
      </c>
    </row>
    <row r="39" spans="1:13">
      <c r="A39" s="2" t="s">
        <v>4</v>
      </c>
      <c r="D39" s="6">
        <f>'Inputs '!B51</f>
        <v>3</v>
      </c>
      <c r="E39" s="6">
        <f t="shared" si="30"/>
        <v>3</v>
      </c>
      <c r="F39" s="6">
        <f t="shared" si="30"/>
        <v>3</v>
      </c>
      <c r="G39" s="6">
        <f t="shared" ref="G39:M39" si="32">F39</f>
        <v>3</v>
      </c>
      <c r="H39" s="6">
        <f t="shared" si="32"/>
        <v>3</v>
      </c>
      <c r="I39" s="6">
        <f t="shared" si="32"/>
        <v>3</v>
      </c>
      <c r="J39" s="6">
        <f t="shared" si="32"/>
        <v>3</v>
      </c>
      <c r="K39" s="6">
        <f t="shared" si="32"/>
        <v>3</v>
      </c>
      <c r="L39" s="6">
        <f t="shared" si="32"/>
        <v>3</v>
      </c>
      <c r="M39" s="6">
        <f t="shared" si="32"/>
        <v>3</v>
      </c>
    </row>
    <row r="40" spans="1:13">
      <c r="A40" s="2" t="s">
        <v>3</v>
      </c>
      <c r="D40" s="6">
        <f>'Inputs '!B52</f>
        <v>3</v>
      </c>
      <c r="E40" s="6">
        <f t="shared" si="30"/>
        <v>3</v>
      </c>
      <c r="F40" s="6">
        <f t="shared" si="30"/>
        <v>3</v>
      </c>
      <c r="G40" s="6">
        <f t="shared" ref="G40:M40" si="33">F40</f>
        <v>3</v>
      </c>
      <c r="H40" s="6">
        <f t="shared" si="33"/>
        <v>3</v>
      </c>
      <c r="I40" s="6">
        <f t="shared" si="33"/>
        <v>3</v>
      </c>
      <c r="J40" s="6">
        <f t="shared" si="33"/>
        <v>3</v>
      </c>
      <c r="K40" s="6">
        <f t="shared" si="33"/>
        <v>3</v>
      </c>
      <c r="L40" s="6">
        <f t="shared" si="33"/>
        <v>3</v>
      </c>
      <c r="M40" s="6">
        <f t="shared" si="33"/>
        <v>3</v>
      </c>
    </row>
    <row r="41" spans="1:13">
      <c r="A41" s="2" t="s">
        <v>2</v>
      </c>
      <c r="D41" s="7">
        <f>'Inputs '!B53</f>
        <v>6.666666666666667</v>
      </c>
      <c r="E41" s="7">
        <f t="shared" si="30"/>
        <v>6.666666666666667</v>
      </c>
      <c r="F41" s="7">
        <f t="shared" si="30"/>
        <v>6.666666666666667</v>
      </c>
      <c r="G41" s="7">
        <f t="shared" ref="G41:M41" si="34">F41</f>
        <v>6.666666666666667</v>
      </c>
      <c r="H41" s="7">
        <f t="shared" si="34"/>
        <v>6.666666666666667</v>
      </c>
      <c r="I41" s="7">
        <f t="shared" si="34"/>
        <v>6.666666666666667</v>
      </c>
      <c r="J41" s="7">
        <f t="shared" si="34"/>
        <v>6.666666666666667</v>
      </c>
      <c r="K41" s="7">
        <f t="shared" si="34"/>
        <v>6.666666666666667</v>
      </c>
      <c r="L41" s="7">
        <f t="shared" si="34"/>
        <v>6.666666666666667</v>
      </c>
      <c r="M41" s="7">
        <f t="shared" si="34"/>
        <v>6.666666666666667</v>
      </c>
    </row>
    <row r="42" spans="1:13">
      <c r="A42" s="2" t="s">
        <v>1</v>
      </c>
      <c r="D42" s="6">
        <f>'Inputs '!B54</f>
        <v>30</v>
      </c>
      <c r="E42" s="6">
        <f t="shared" si="30"/>
        <v>30</v>
      </c>
      <c r="F42" s="6">
        <f t="shared" si="30"/>
        <v>30</v>
      </c>
      <c r="G42" s="6">
        <f t="shared" ref="G42:M42" si="35">F42</f>
        <v>30</v>
      </c>
      <c r="H42" s="6">
        <f t="shared" si="35"/>
        <v>30</v>
      </c>
      <c r="I42" s="6">
        <f t="shared" si="35"/>
        <v>30</v>
      </c>
      <c r="J42" s="6">
        <f t="shared" si="35"/>
        <v>30</v>
      </c>
      <c r="K42" s="6">
        <f t="shared" si="35"/>
        <v>30</v>
      </c>
      <c r="L42" s="6">
        <f t="shared" si="35"/>
        <v>30</v>
      </c>
      <c r="M42" s="6">
        <f t="shared" si="35"/>
        <v>30</v>
      </c>
    </row>
    <row r="43" spans="1:13">
      <c r="A43" s="5" t="s">
        <v>7</v>
      </c>
    </row>
    <row r="44" spans="1:13">
      <c r="A44" s="2" t="s">
        <v>6</v>
      </c>
      <c r="C44" s="4">
        <f>'Inputs '!B40</f>
        <v>0.56000000000000005</v>
      </c>
      <c r="D44" s="3">
        <f t="shared" ref="D44:H49" si="36">D30/D37</f>
        <v>0.37296919680133106</v>
      </c>
      <c r="E44" s="3">
        <f t="shared" si="36"/>
        <v>0.39557390827448491</v>
      </c>
      <c r="F44" s="3">
        <f t="shared" si="36"/>
        <v>0.39170528608176797</v>
      </c>
      <c r="G44" s="3">
        <f t="shared" si="36"/>
        <v>0.41018141089292859</v>
      </c>
      <c r="H44" s="3">
        <f t="shared" si="36"/>
        <v>0.42607966513388423</v>
      </c>
      <c r="I44" s="3">
        <f t="shared" ref="I44:M44" si="37">I30/I37</f>
        <v>0.42498883885931277</v>
      </c>
      <c r="J44" s="3">
        <f t="shared" si="37"/>
        <v>0.42392270832021273</v>
      </c>
      <c r="K44" s="3">
        <f t="shared" si="37"/>
        <v>0.42288071441806868</v>
      </c>
      <c r="L44" s="3">
        <f t="shared" si="37"/>
        <v>0.42186231071206326</v>
      </c>
      <c r="M44" s="3">
        <f t="shared" si="37"/>
        <v>0.42086696313251237</v>
      </c>
    </row>
    <row r="45" spans="1:13">
      <c r="A45" s="2" t="s">
        <v>5</v>
      </c>
      <c r="C45" s="4">
        <f>'Inputs '!B41</f>
        <v>0.28999999999999998</v>
      </c>
      <c r="D45" s="3">
        <f t="shared" si="36"/>
        <v>0.25584612239451376</v>
      </c>
      <c r="E45" s="3">
        <f t="shared" si="36"/>
        <v>0.27135230314041003</v>
      </c>
      <c r="F45" s="3">
        <f t="shared" si="36"/>
        <v>0.26869853978540781</v>
      </c>
      <c r="G45" s="3">
        <f t="shared" si="36"/>
        <v>0.2813726290409086</v>
      </c>
      <c r="H45" s="3">
        <f t="shared" si="36"/>
        <v>0.29227837336315959</v>
      </c>
      <c r="I45" s="3">
        <f t="shared" ref="I45:M45" si="38">I31/I38</f>
        <v>0.2915300979695114</v>
      </c>
      <c r="J45" s="3">
        <f t="shared" si="38"/>
        <v>0.2907987631388218</v>
      </c>
      <c r="K45" s="3">
        <f t="shared" si="38"/>
        <v>0.29008398534561908</v>
      </c>
      <c r="L45" s="3">
        <f t="shared" si="38"/>
        <v>0.28938538974724715</v>
      </c>
      <c r="M45" s="3">
        <f t="shared" si="38"/>
        <v>0.28870260998729158</v>
      </c>
    </row>
    <row r="46" spans="1:13">
      <c r="A46" s="2" t="s">
        <v>4</v>
      </c>
      <c r="C46" s="4">
        <f>'Inputs '!B42</f>
        <v>0.18</v>
      </c>
      <c r="D46" s="3">
        <f t="shared" si="36"/>
        <v>0.17371030151387146</v>
      </c>
      <c r="E46" s="3">
        <f t="shared" si="36"/>
        <v>0.18423843970681511</v>
      </c>
      <c r="F46" s="3">
        <f t="shared" si="36"/>
        <v>0.18243662997747689</v>
      </c>
      <c r="G46" s="3">
        <f t="shared" si="36"/>
        <v>0.19104188006053999</v>
      </c>
      <c r="H46" s="3">
        <f t="shared" si="36"/>
        <v>0.1984464876298124</v>
      </c>
      <c r="I46" s="3">
        <f t="shared" ref="I46:M46" si="39">I32/I39</f>
        <v>0.19793843559044791</v>
      </c>
      <c r="J46" s="3">
        <f t="shared" si="39"/>
        <v>0.19744188558313222</v>
      </c>
      <c r="K46" s="3">
        <f t="shared" si="39"/>
        <v>0.19695657720788462</v>
      </c>
      <c r="L46" s="3">
        <f t="shared" si="39"/>
        <v>0.19648225596004362</v>
      </c>
      <c r="M46" s="3">
        <f t="shared" si="39"/>
        <v>0.19601867309679988</v>
      </c>
    </row>
    <row r="47" spans="1:13">
      <c r="A47" s="2" t="s">
        <v>3</v>
      </c>
      <c r="C47" s="4">
        <f>'Inputs '!B43</f>
        <v>0.13</v>
      </c>
      <c r="D47" s="3">
        <f t="shared" si="36"/>
        <v>0.29986046894192259</v>
      </c>
      <c r="E47" s="3">
        <f t="shared" si="36"/>
        <v>0.31803424693959287</v>
      </c>
      <c r="F47" s="3">
        <f t="shared" si="36"/>
        <v>0.31492394486956654</v>
      </c>
      <c r="G47" s="3">
        <f t="shared" si="36"/>
        <v>0.3297784140794065</v>
      </c>
      <c r="H47" s="3">
        <f t="shared" si="36"/>
        <v>0.34256032211078274</v>
      </c>
      <c r="I47" s="3">
        <f t="shared" ref="I47:M47" si="40">I33/I40</f>
        <v>0.34168331757251941</v>
      </c>
      <c r="J47" s="3">
        <f t="shared" si="40"/>
        <v>0.34082616795761939</v>
      </c>
      <c r="K47" s="3">
        <f t="shared" si="40"/>
        <v>0.33998842376101762</v>
      </c>
      <c r="L47" s="3">
        <f t="shared" si="40"/>
        <v>0.33916964565420887</v>
      </c>
      <c r="M47" s="3">
        <f t="shared" si="40"/>
        <v>0.33836940425485462</v>
      </c>
    </row>
    <row r="48" spans="1:13">
      <c r="A48" s="2" t="s">
        <v>2</v>
      </c>
      <c r="C48" s="4">
        <f>'Inputs '!B44</f>
        <v>2.08</v>
      </c>
      <c r="D48" s="3">
        <f t="shared" si="36"/>
        <v>1.3950317103388374</v>
      </c>
      <c r="E48" s="3">
        <f t="shared" si="36"/>
        <v>1.479581023200476</v>
      </c>
      <c r="F48" s="3">
        <f t="shared" si="36"/>
        <v>1.4651110597813914</v>
      </c>
      <c r="G48" s="3">
        <f t="shared" si="36"/>
        <v>1.5342180536479026</v>
      </c>
      <c r="H48" s="3">
        <f t="shared" si="36"/>
        <v>1.5936829343816752</v>
      </c>
      <c r="I48" s="3">
        <f t="shared" ref="I48:M48" si="41">I34/I41</f>
        <v>1.5896028729274081</v>
      </c>
      <c r="J48" s="3">
        <f t="shared" si="41"/>
        <v>1.5856151819272919</v>
      </c>
      <c r="K48" s="3">
        <f t="shared" si="41"/>
        <v>1.5817177701626286</v>
      </c>
      <c r="L48" s="3">
        <f t="shared" si="41"/>
        <v>1.5779085937588169</v>
      </c>
      <c r="M48" s="3">
        <f t="shared" si="41"/>
        <v>1.5741856551135054</v>
      </c>
    </row>
    <row r="49" spans="1:13">
      <c r="A49" s="2" t="s">
        <v>1</v>
      </c>
      <c r="C49" s="4">
        <f>'Inputs '!B45</f>
        <v>8.66</v>
      </c>
      <c r="D49" s="3">
        <f t="shared" si="36"/>
        <v>4.6045399986922089</v>
      </c>
      <c r="E49" s="3">
        <f t="shared" si="36"/>
        <v>4.883609420590008</v>
      </c>
      <c r="F49" s="3">
        <f t="shared" si="36"/>
        <v>4.8358488393437176</v>
      </c>
      <c r="G49" s="3">
        <f t="shared" si="36"/>
        <v>5.0639482546397625</v>
      </c>
      <c r="H49" s="3">
        <f t="shared" si="36"/>
        <v>5.2602222316589735</v>
      </c>
      <c r="I49" s="3">
        <f t="shared" ref="I49:M49" si="42">I35/I42</f>
        <v>5.2467552932201835</v>
      </c>
      <c r="J49" s="3">
        <f t="shared" si="42"/>
        <v>5.2335932392135387</v>
      </c>
      <c r="K49" s="3">
        <f t="shared" si="42"/>
        <v>5.2207291672151994</v>
      </c>
      <c r="L49" s="3">
        <f t="shared" si="42"/>
        <v>5.2081563310685812</v>
      </c>
      <c r="M49" s="3">
        <f t="shared" si="42"/>
        <v>5.1958681373465554</v>
      </c>
    </row>
    <row r="50" spans="1:13">
      <c r="A50" s="2" t="s">
        <v>0</v>
      </c>
      <c r="J50" s="1"/>
    </row>
    <row r="52" spans="1:13">
      <c r="A52" s="24" t="s">
        <v>31</v>
      </c>
    </row>
    <row r="53" spans="1:13">
      <c r="A53" s="23" t="s">
        <v>32</v>
      </c>
    </row>
    <row r="54" spans="1:13">
      <c r="A54" s="23" t="s">
        <v>82</v>
      </c>
    </row>
  </sheetData>
  <phoneticPr fontId="12" type="noConversion"/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C812D-39BB-C541-B99C-0B77CE1DE059}">
  <dimension ref="A1:N97"/>
  <sheetViews>
    <sheetView showGridLines="0" topLeftCell="A35" workbookViewId="0">
      <selection activeCell="P95" sqref="P95"/>
    </sheetView>
  </sheetViews>
  <sheetFormatPr defaultColWidth="11" defaultRowHeight="15.75"/>
  <cols>
    <col min="8" max="13" width="11" customWidth="1"/>
  </cols>
  <sheetData>
    <row r="1" spans="1:14" s="19" customFormat="1" ht="44" customHeight="1">
      <c r="C1" s="20" t="s">
        <v>24</v>
      </c>
      <c r="D1" s="20" t="s">
        <v>23</v>
      </c>
      <c r="E1" s="20" t="s">
        <v>22</v>
      </c>
      <c r="F1" s="20" t="s">
        <v>21</v>
      </c>
      <c r="G1" s="20" t="s">
        <v>20</v>
      </c>
      <c r="H1" s="20" t="s">
        <v>19</v>
      </c>
      <c r="I1" s="20" t="s">
        <v>26</v>
      </c>
      <c r="J1" s="20" t="s">
        <v>27</v>
      </c>
      <c r="K1" s="20" t="s">
        <v>28</v>
      </c>
      <c r="L1" s="20" t="s">
        <v>29</v>
      </c>
      <c r="M1" s="20" t="s">
        <v>30</v>
      </c>
      <c r="N1" s="21" t="s">
        <v>25</v>
      </c>
    </row>
    <row r="2" spans="1:14">
      <c r="A2" s="14" t="s">
        <v>18</v>
      </c>
    </row>
    <row r="3" spans="1:14">
      <c r="A3" s="18" t="s">
        <v>17</v>
      </c>
      <c r="D3" s="17">
        <f>'Inputs '!C5</f>
        <v>49.830306678459053</v>
      </c>
      <c r="E3" s="17">
        <f>'Inputs '!D5</f>
        <v>48.702174636836638</v>
      </c>
      <c r="F3" s="17">
        <f>'Inputs '!E5</f>
        <v>47.599582913710485</v>
      </c>
      <c r="G3" s="17">
        <f>'Inputs '!F5</f>
        <v>46.521953289648117</v>
      </c>
      <c r="H3" s="17">
        <f>'Inputs '!G5</f>
        <v>45.4687206358021</v>
      </c>
      <c r="I3" s="17">
        <f>H3*(1+$N3)</f>
        <v>44.439332617546107</v>
      </c>
      <c r="J3" s="17">
        <f t="shared" ref="J3:M3" si="0">I3*(1+$N3)</f>
        <v>43.433249404820415</v>
      </c>
      <c r="K3" s="17">
        <f t="shared" si="0"/>
        <v>42.449943389035099</v>
      </c>
      <c r="L3" s="17">
        <f t="shared" si="0"/>
        <v>41.488898906382325</v>
      </c>
      <c r="M3" s="17">
        <f t="shared" si="0"/>
        <v>40.54961196741278</v>
      </c>
      <c r="N3" s="22">
        <f>(H3/D3)^(0.25)-1</f>
        <v>-2.26394761907035E-2</v>
      </c>
    </row>
    <row r="4" spans="1:14">
      <c r="A4" s="18"/>
      <c r="D4" s="17"/>
      <c r="E4" s="17"/>
      <c r="F4" s="17"/>
      <c r="G4" s="17"/>
      <c r="H4" s="17"/>
      <c r="I4" s="17"/>
      <c r="J4" s="17"/>
      <c r="K4" s="17"/>
      <c r="L4" s="17"/>
      <c r="M4" s="17"/>
      <c r="N4" s="22"/>
    </row>
    <row r="5" spans="1:14">
      <c r="A5" s="16" t="s">
        <v>57</v>
      </c>
      <c r="D5" s="15">
        <f>SUM(D6:D7)</f>
        <v>296.94461199010146</v>
      </c>
      <c r="E5" s="15">
        <f>SUM(E6:E7)</f>
        <v>320.4577535131765</v>
      </c>
      <c r="F5" s="15">
        <f>SUM(F6:F7)</f>
        <v>319.30957219506024</v>
      </c>
      <c r="G5" s="15">
        <f>SUM(G6:G7)</f>
        <v>339.12267993382056</v>
      </c>
      <c r="H5" s="15">
        <f>SUM(H6:H7)</f>
        <v>356.6129969902795</v>
      </c>
      <c r="I5" s="17">
        <f>H5*(1+$N5)</f>
        <v>356.6129969902795</v>
      </c>
      <c r="J5" s="17">
        <f>I5*(1+$N5)</f>
        <v>356.6129969902795</v>
      </c>
      <c r="K5" s="17">
        <f>J5*(1+$N5)</f>
        <v>356.6129969902795</v>
      </c>
      <c r="L5" s="17">
        <f>K5*(1+$N5)</f>
        <v>356.6129969902795</v>
      </c>
      <c r="M5" s="17">
        <f>L5*(1+$N5)</f>
        <v>356.6129969902795</v>
      </c>
      <c r="N5" s="22">
        <v>0</v>
      </c>
    </row>
    <row r="6" spans="1:14">
      <c r="A6" s="16" t="s">
        <v>55</v>
      </c>
      <c r="D6" s="15">
        <f>'Inputs '!C7</f>
        <v>282.75432857466552</v>
      </c>
      <c r="E6" s="15">
        <f>'Inputs '!D7</f>
        <v>284.19623582940994</v>
      </c>
      <c r="F6" s="15">
        <f>'Inputs '!E7</f>
        <v>287.79813493161782</v>
      </c>
      <c r="G6" s="15">
        <f>'Inputs '!F7</f>
        <v>296.62908304946933</v>
      </c>
      <c r="H6" s="15">
        <f>'Inputs '!G7</f>
        <v>305.73100458651521</v>
      </c>
      <c r="I6" s="17">
        <f>H6*(1+$N6)</f>
        <v>305.73100458651521</v>
      </c>
      <c r="J6" s="17">
        <f t="shared" ref="J6:M6" si="1">I6*(1+$N6)</f>
        <v>305.73100458651521</v>
      </c>
      <c r="K6" s="17">
        <f t="shared" si="1"/>
        <v>305.73100458651521</v>
      </c>
      <c r="L6" s="17">
        <f t="shared" si="1"/>
        <v>305.73100458651521</v>
      </c>
      <c r="M6" s="17">
        <f t="shared" si="1"/>
        <v>305.73100458651521</v>
      </c>
      <c r="N6" s="22">
        <v>0</v>
      </c>
    </row>
    <row r="7" spans="1:14">
      <c r="A7" s="16" t="s">
        <v>56</v>
      </c>
      <c r="D7" s="15">
        <f>'Inputs '!C8</f>
        <v>14.190283415435925</v>
      </c>
      <c r="E7" s="15">
        <f>'Inputs '!D8</f>
        <v>36.261517683766556</v>
      </c>
      <c r="F7" s="15">
        <f>'Inputs '!E8</f>
        <v>31.511437263442421</v>
      </c>
      <c r="G7" s="15">
        <f>'Inputs '!F8</f>
        <v>42.493596884351255</v>
      </c>
      <c r="H7" s="15">
        <f>'Inputs '!G8</f>
        <v>50.881992403764258</v>
      </c>
      <c r="I7" s="17">
        <f>I5-I6</f>
        <v>50.881992403764286</v>
      </c>
      <c r="J7" s="17">
        <f>J5-J6</f>
        <v>50.881992403764286</v>
      </c>
      <c r="K7" s="17">
        <f>K5-K6</f>
        <v>50.881992403764286</v>
      </c>
      <c r="L7" s="17">
        <f>L5-L6</f>
        <v>50.881992403764286</v>
      </c>
      <c r="M7" s="17">
        <f>M5-M6</f>
        <v>50.881992403764286</v>
      </c>
      <c r="N7" s="28" t="s">
        <v>58</v>
      </c>
    </row>
    <row r="8" spans="1:14">
      <c r="A8" s="6"/>
      <c r="D8" s="25"/>
      <c r="E8" s="25"/>
      <c r="F8" s="25"/>
      <c r="G8" s="25"/>
      <c r="H8" s="25"/>
      <c r="I8" s="25"/>
      <c r="J8" s="25"/>
      <c r="K8" s="25"/>
      <c r="L8" s="25"/>
      <c r="M8" s="25"/>
    </row>
    <row r="9" spans="1:14">
      <c r="A9" s="6" t="s">
        <v>46</v>
      </c>
      <c r="D9" s="26">
        <f>'Inputs '!C14</f>
        <v>1.9964216805305312E-2</v>
      </c>
      <c r="E9" s="26">
        <f>'Inputs '!D14</f>
        <v>1.9964216805305312E-2</v>
      </c>
      <c r="F9" s="26">
        <f>'Inputs '!E14</f>
        <v>1.9964216805305312E-2</v>
      </c>
      <c r="G9" s="26">
        <f>'Inputs '!F14</f>
        <v>1.9964216805305312E-2</v>
      </c>
      <c r="H9" s="26">
        <f>'Inputs '!G14</f>
        <v>1.9964216805305312E-2</v>
      </c>
      <c r="I9" s="26">
        <f>H9</f>
        <v>1.9964216805305312E-2</v>
      </c>
      <c r="J9" s="26">
        <f t="shared" ref="J9:M9" si="2">I9</f>
        <v>1.9964216805305312E-2</v>
      </c>
      <c r="K9" s="26">
        <f t="shared" si="2"/>
        <v>1.9964216805305312E-2</v>
      </c>
      <c r="L9" s="26">
        <f t="shared" si="2"/>
        <v>1.9964216805305312E-2</v>
      </c>
      <c r="M9" s="26">
        <f t="shared" si="2"/>
        <v>1.9964216805305312E-2</v>
      </c>
    </row>
    <row r="10" spans="1:14">
      <c r="A10" s="6" t="s">
        <v>48</v>
      </c>
      <c r="D10" s="27">
        <f>'Inputs '!B15</f>
        <v>40</v>
      </c>
      <c r="E10" s="27">
        <f>D10</f>
        <v>40</v>
      </c>
      <c r="F10" s="27">
        <f t="shared" ref="F10:M10" si="3">E10</f>
        <v>40</v>
      </c>
      <c r="G10" s="27">
        <f t="shared" si="3"/>
        <v>40</v>
      </c>
      <c r="H10" s="27">
        <f t="shared" si="3"/>
        <v>40</v>
      </c>
      <c r="I10" s="27">
        <f t="shared" si="3"/>
        <v>40</v>
      </c>
      <c r="J10" s="27">
        <f t="shared" si="3"/>
        <v>40</v>
      </c>
      <c r="K10" s="27">
        <f t="shared" si="3"/>
        <v>40</v>
      </c>
      <c r="L10" s="27">
        <f t="shared" si="3"/>
        <v>40</v>
      </c>
      <c r="M10" s="27">
        <f t="shared" si="3"/>
        <v>40</v>
      </c>
    </row>
    <row r="11" spans="1:14">
      <c r="A11" s="6" t="s">
        <v>49</v>
      </c>
      <c r="D11" s="26">
        <f>'Inputs '!C16</f>
        <v>7.0999999999999994E-2</v>
      </c>
      <c r="E11" s="26">
        <f>'Inputs '!D16</f>
        <v>7.0999999999999994E-2</v>
      </c>
      <c r="F11" s="26">
        <f>'Inputs '!E16</f>
        <v>7.0999999999999994E-2</v>
      </c>
      <c r="G11" s="26">
        <f>'Inputs '!F16</f>
        <v>7.0999999999999994E-2</v>
      </c>
      <c r="H11" s="26">
        <f>'Inputs '!G16</f>
        <v>7.0999999999999994E-2</v>
      </c>
      <c r="I11" s="26">
        <f t="shared" ref="I11:M11" si="4">H11</f>
        <v>7.0999999999999994E-2</v>
      </c>
      <c r="J11" s="26">
        <f t="shared" si="4"/>
        <v>7.0999999999999994E-2</v>
      </c>
      <c r="K11" s="26">
        <f t="shared" si="4"/>
        <v>7.0999999999999994E-2</v>
      </c>
      <c r="L11" s="26">
        <f t="shared" si="4"/>
        <v>7.0999999999999994E-2</v>
      </c>
      <c r="M11" s="26">
        <f t="shared" si="4"/>
        <v>7.0999999999999994E-2</v>
      </c>
    </row>
    <row r="12" spans="1:14">
      <c r="A12" s="6"/>
      <c r="D12" s="25"/>
      <c r="E12" s="25"/>
      <c r="F12" s="25"/>
      <c r="G12" s="25"/>
      <c r="H12" s="25"/>
      <c r="I12" s="25"/>
      <c r="J12" s="25"/>
      <c r="K12" s="25"/>
      <c r="L12" s="25"/>
      <c r="M12" s="25"/>
    </row>
    <row r="13" spans="1:14">
      <c r="A13" s="14" t="s">
        <v>33</v>
      </c>
      <c r="D13" s="25"/>
      <c r="E13" s="25"/>
      <c r="F13" s="25"/>
      <c r="G13" s="25"/>
      <c r="H13" s="25"/>
      <c r="I13" s="25"/>
      <c r="J13" s="25"/>
      <c r="K13" s="25"/>
      <c r="L13" s="25"/>
      <c r="M13" s="25"/>
    </row>
    <row r="14" spans="1:14">
      <c r="A14" s="14" t="s">
        <v>38</v>
      </c>
      <c r="D14" s="25"/>
      <c r="E14" s="25"/>
      <c r="F14" s="25"/>
      <c r="G14" s="25"/>
      <c r="H14" s="25"/>
      <c r="I14" s="25"/>
      <c r="J14" s="25"/>
      <c r="K14" s="25"/>
      <c r="L14" s="25"/>
      <c r="M14" s="25"/>
    </row>
    <row r="15" spans="1:14">
      <c r="A15" s="6" t="s">
        <v>34</v>
      </c>
      <c r="D15" s="25">
        <v>0</v>
      </c>
      <c r="E15" s="25">
        <f>D18</f>
        <v>14.190283415435925</v>
      </c>
      <c r="F15" s="25">
        <f t="shared" ref="F15:M15" si="5">E18</f>
        <v>50.735098993836971</v>
      </c>
      <c r="G15" s="25">
        <f t="shared" si="5"/>
        <v>83.25942277323098</v>
      </c>
      <c r="H15" s="25">
        <f t="shared" si="5"/>
        <v>127.41522882491159</v>
      </c>
      <c r="I15" s="25">
        <f t="shared" si="5"/>
        <v>180.84096648123398</v>
      </c>
      <c r="J15" s="25">
        <f t="shared" si="5"/>
        <v>235.33330714711056</v>
      </c>
      <c r="K15" s="25">
        <f t="shared" si="5"/>
        <v>290.91354471626926</v>
      </c>
      <c r="L15" s="25">
        <f t="shared" si="5"/>
        <v>347.603398198349</v>
      </c>
      <c r="M15" s="25">
        <f t="shared" si="5"/>
        <v>405.42502020600602</v>
      </c>
    </row>
    <row r="16" spans="1:14">
      <c r="A16" s="6" t="s">
        <v>35</v>
      </c>
      <c r="D16" s="25">
        <f>D15*D9</f>
        <v>0</v>
      </c>
      <c r="E16" s="25">
        <f t="shared" ref="E16:M16" si="6">E15*E9</f>
        <v>0.28329789463449112</v>
      </c>
      <c r="F16" s="25">
        <f t="shared" si="6"/>
        <v>1.0128865159515887</v>
      </c>
      <c r="G16" s="25">
        <f t="shared" si="6"/>
        <v>1.6622091673293578</v>
      </c>
      <c r="H16" s="25">
        <f t="shared" si="6"/>
        <v>2.5437452525581219</v>
      </c>
      <c r="I16" s="25">
        <f t="shared" si="6"/>
        <v>3.6103482621123062</v>
      </c>
      <c r="J16" s="25">
        <f t="shared" si="6"/>
        <v>4.6982451653944217</v>
      </c>
      <c r="K16" s="25">
        <f t="shared" si="6"/>
        <v>5.8078610783154812</v>
      </c>
      <c r="L16" s="25">
        <f t="shared" si="6"/>
        <v>6.9396296038927137</v>
      </c>
      <c r="M16" s="25">
        <f t="shared" si="6"/>
        <v>8.0939930016879913</v>
      </c>
    </row>
    <row r="17" spans="1:13">
      <c r="A17" s="6" t="s">
        <v>36</v>
      </c>
      <c r="D17" s="25">
        <f>D7</f>
        <v>14.190283415435925</v>
      </c>
      <c r="E17" s="25">
        <f t="shared" ref="E17:M17" si="7">E7</f>
        <v>36.261517683766556</v>
      </c>
      <c r="F17" s="25">
        <f t="shared" si="7"/>
        <v>31.511437263442421</v>
      </c>
      <c r="G17" s="25">
        <f t="shared" si="7"/>
        <v>42.493596884351255</v>
      </c>
      <c r="H17" s="25">
        <f t="shared" si="7"/>
        <v>50.881992403764258</v>
      </c>
      <c r="I17" s="25">
        <f t="shared" si="7"/>
        <v>50.881992403764286</v>
      </c>
      <c r="J17" s="25">
        <f t="shared" si="7"/>
        <v>50.881992403764286</v>
      </c>
      <c r="K17" s="25">
        <f t="shared" si="7"/>
        <v>50.881992403764286</v>
      </c>
      <c r="L17" s="25">
        <f t="shared" si="7"/>
        <v>50.881992403764286</v>
      </c>
      <c r="M17" s="25">
        <f t="shared" si="7"/>
        <v>50.881992403764286</v>
      </c>
    </row>
    <row r="18" spans="1:13">
      <c r="A18" s="6" t="s">
        <v>37</v>
      </c>
      <c r="D18" s="10">
        <f>SUM(D15:D17)</f>
        <v>14.190283415435925</v>
      </c>
      <c r="E18" s="10">
        <f t="shared" ref="E18:M18" si="8">SUM(E15:E17)</f>
        <v>50.735098993836971</v>
      </c>
      <c r="F18" s="10">
        <f t="shared" si="8"/>
        <v>83.25942277323098</v>
      </c>
      <c r="G18" s="10">
        <f t="shared" si="8"/>
        <v>127.41522882491159</v>
      </c>
      <c r="H18" s="10">
        <f t="shared" si="8"/>
        <v>180.84096648123398</v>
      </c>
      <c r="I18" s="10">
        <f t="shared" si="8"/>
        <v>235.33330714711056</v>
      </c>
      <c r="J18" s="10">
        <f t="shared" si="8"/>
        <v>290.91354471626926</v>
      </c>
      <c r="K18" s="10">
        <f t="shared" si="8"/>
        <v>347.603398198349</v>
      </c>
      <c r="L18" s="10">
        <f t="shared" si="8"/>
        <v>405.42502020600602</v>
      </c>
      <c r="M18" s="10">
        <f t="shared" si="8"/>
        <v>464.40100561145829</v>
      </c>
    </row>
    <row r="19" spans="1:13">
      <c r="A19" s="6"/>
      <c r="D19" s="25"/>
      <c r="E19" s="25"/>
      <c r="F19" s="25"/>
      <c r="G19" s="25"/>
      <c r="H19" s="25"/>
      <c r="I19" s="25"/>
      <c r="J19" s="25"/>
      <c r="K19" s="25"/>
      <c r="L19" s="25"/>
      <c r="M19" s="25"/>
    </row>
    <row r="20" spans="1:13">
      <c r="A20" s="14" t="s">
        <v>39</v>
      </c>
      <c r="D20" s="25"/>
      <c r="E20" s="25"/>
      <c r="F20" s="25"/>
      <c r="G20" s="25"/>
      <c r="H20" s="25"/>
      <c r="I20" s="25"/>
      <c r="J20" s="25"/>
      <c r="K20" s="25"/>
      <c r="L20" s="25"/>
      <c r="M20" s="25"/>
    </row>
    <row r="21" spans="1:13">
      <c r="A21" s="6" t="s">
        <v>34</v>
      </c>
      <c r="D21" s="25">
        <v>0</v>
      </c>
      <c r="E21" s="25">
        <f>D23</f>
        <v>0.35475708538589812</v>
      </c>
      <c r="F21" s="25">
        <f t="shared" ref="F21:M21" si="9">E23</f>
        <v>1.6231345602318223</v>
      </c>
      <c r="G21" s="25">
        <f t="shared" si="9"/>
        <v>3.7046201295625965</v>
      </c>
      <c r="H21" s="25">
        <f t="shared" si="9"/>
        <v>6.8900008501853858</v>
      </c>
      <c r="I21" s="25">
        <f t="shared" si="9"/>
        <v>11.411025012216236</v>
      </c>
      <c r="J21" s="25">
        <f t="shared" si="9"/>
        <v>17.294357690894</v>
      </c>
      <c r="K21" s="25">
        <f t="shared" si="9"/>
        <v>24.567196308800732</v>
      </c>
      <c r="L21" s="25">
        <f t="shared" si="9"/>
        <v>33.257281263759452</v>
      </c>
      <c r="M21" s="25">
        <f t="shared" si="9"/>
        <v>43.392906768909604</v>
      </c>
    </row>
    <row r="22" spans="1:13">
      <c r="A22" s="6" t="s">
        <v>40</v>
      </c>
      <c r="D22" s="25">
        <f>D18/D10</f>
        <v>0.35475708538589812</v>
      </c>
      <c r="E22" s="25">
        <f t="shared" ref="E22:M22" si="10">E18/E10</f>
        <v>1.2683774748459242</v>
      </c>
      <c r="F22" s="25">
        <f t="shared" si="10"/>
        <v>2.0814855693307743</v>
      </c>
      <c r="G22" s="25">
        <f t="shared" si="10"/>
        <v>3.1853807206227898</v>
      </c>
      <c r="H22" s="25">
        <f t="shared" si="10"/>
        <v>4.5210241620308498</v>
      </c>
      <c r="I22" s="25">
        <f t="shared" si="10"/>
        <v>5.883332678677764</v>
      </c>
      <c r="J22" s="25">
        <f t="shared" si="10"/>
        <v>7.2728386179067313</v>
      </c>
      <c r="K22" s="25">
        <f t="shared" si="10"/>
        <v>8.6900849549587242</v>
      </c>
      <c r="L22" s="25">
        <f t="shared" si="10"/>
        <v>10.13562550515015</v>
      </c>
      <c r="M22" s="25">
        <f t="shared" si="10"/>
        <v>11.610025140286456</v>
      </c>
    </row>
    <row r="23" spans="1:13">
      <c r="A23" s="6" t="s">
        <v>37</v>
      </c>
      <c r="D23" s="10">
        <f>SUM(D21:D22)</f>
        <v>0.35475708538589812</v>
      </c>
      <c r="E23" s="10">
        <f t="shared" ref="E23:M23" si="11">SUM(E21:E22)</f>
        <v>1.6231345602318223</v>
      </c>
      <c r="F23" s="10">
        <f t="shared" si="11"/>
        <v>3.7046201295625965</v>
      </c>
      <c r="G23" s="10">
        <f t="shared" si="11"/>
        <v>6.8900008501853858</v>
      </c>
      <c r="H23" s="10">
        <f t="shared" si="11"/>
        <v>11.411025012216236</v>
      </c>
      <c r="I23" s="10">
        <f t="shared" si="11"/>
        <v>17.294357690894</v>
      </c>
      <c r="J23" s="10">
        <f t="shared" si="11"/>
        <v>24.567196308800732</v>
      </c>
      <c r="K23" s="10">
        <f t="shared" si="11"/>
        <v>33.257281263759452</v>
      </c>
      <c r="L23" s="10">
        <f t="shared" si="11"/>
        <v>43.392906768909604</v>
      </c>
      <c r="M23" s="10">
        <f t="shared" si="11"/>
        <v>55.002931909196064</v>
      </c>
    </row>
    <row r="24" spans="1:13">
      <c r="A24" s="6"/>
      <c r="D24" s="25"/>
      <c r="E24" s="25"/>
      <c r="F24" s="25"/>
      <c r="G24" s="25"/>
      <c r="H24" s="25"/>
      <c r="I24" s="25"/>
      <c r="J24" s="25"/>
      <c r="K24" s="25"/>
      <c r="L24" s="25"/>
      <c r="M24" s="25"/>
    </row>
    <row r="25" spans="1:13">
      <c r="A25" s="14" t="s">
        <v>41</v>
      </c>
      <c r="D25" s="25"/>
      <c r="E25" s="25"/>
      <c r="F25" s="25"/>
      <c r="G25" s="25"/>
      <c r="H25" s="25"/>
      <c r="I25" s="25"/>
      <c r="J25" s="25"/>
      <c r="K25" s="25"/>
      <c r="L25" s="25"/>
      <c r="M25" s="25"/>
    </row>
    <row r="26" spans="1:13">
      <c r="A26" s="6" t="s">
        <v>42</v>
      </c>
      <c r="D26" s="25">
        <f>D15-D21</f>
        <v>0</v>
      </c>
      <c r="E26" s="25">
        <f t="shared" ref="E26:M26" si="12">E15-E21</f>
        <v>13.835526330050026</v>
      </c>
      <c r="F26" s="25">
        <f t="shared" si="12"/>
        <v>49.111964433605145</v>
      </c>
      <c r="G26" s="25">
        <f t="shared" si="12"/>
        <v>79.554802643668381</v>
      </c>
      <c r="H26" s="25">
        <f t="shared" si="12"/>
        <v>120.52522797472621</v>
      </c>
      <c r="I26" s="25">
        <f t="shared" si="12"/>
        <v>169.42994146901773</v>
      </c>
      <c r="J26" s="25">
        <f t="shared" si="12"/>
        <v>218.03894945621656</v>
      </c>
      <c r="K26" s="25">
        <f t="shared" si="12"/>
        <v>266.34634840746855</v>
      </c>
      <c r="L26" s="25">
        <f t="shared" si="12"/>
        <v>314.34611693458953</v>
      </c>
      <c r="M26" s="25">
        <f t="shared" si="12"/>
        <v>362.03211343709643</v>
      </c>
    </row>
    <row r="27" spans="1:13">
      <c r="A27" s="6" t="s">
        <v>36</v>
      </c>
      <c r="D27" s="25">
        <f>D17</f>
        <v>14.190283415435925</v>
      </c>
      <c r="E27" s="25">
        <f t="shared" ref="E27:M27" si="13">E17</f>
        <v>36.261517683766556</v>
      </c>
      <c r="F27" s="25">
        <f t="shared" si="13"/>
        <v>31.511437263442421</v>
      </c>
      <c r="G27" s="25">
        <f t="shared" si="13"/>
        <v>42.493596884351255</v>
      </c>
      <c r="H27" s="25">
        <f t="shared" si="13"/>
        <v>50.881992403764258</v>
      </c>
      <c r="I27" s="25">
        <f t="shared" si="13"/>
        <v>50.881992403764286</v>
      </c>
      <c r="J27" s="25">
        <f t="shared" si="13"/>
        <v>50.881992403764286</v>
      </c>
      <c r="K27" s="25">
        <f t="shared" si="13"/>
        <v>50.881992403764286</v>
      </c>
      <c r="L27" s="25">
        <f t="shared" si="13"/>
        <v>50.881992403764286</v>
      </c>
      <c r="M27" s="25">
        <f t="shared" si="13"/>
        <v>50.881992403764286</v>
      </c>
    </row>
    <row r="28" spans="1:13">
      <c r="A28" s="6" t="s">
        <v>35</v>
      </c>
      <c r="D28" s="25">
        <f>D16</f>
        <v>0</v>
      </c>
      <c r="E28" s="25">
        <f t="shared" ref="E28:M28" si="14">E16</f>
        <v>0.28329789463449112</v>
      </c>
      <c r="F28" s="25">
        <f t="shared" si="14"/>
        <v>1.0128865159515887</v>
      </c>
      <c r="G28" s="25">
        <f t="shared" si="14"/>
        <v>1.6622091673293578</v>
      </c>
      <c r="H28" s="25">
        <f t="shared" si="14"/>
        <v>2.5437452525581219</v>
      </c>
      <c r="I28" s="25">
        <f t="shared" si="14"/>
        <v>3.6103482621123062</v>
      </c>
      <c r="J28" s="25">
        <f t="shared" si="14"/>
        <v>4.6982451653944217</v>
      </c>
      <c r="K28" s="25">
        <f t="shared" si="14"/>
        <v>5.8078610783154812</v>
      </c>
      <c r="L28" s="25">
        <f t="shared" si="14"/>
        <v>6.9396296038927137</v>
      </c>
      <c r="M28" s="25">
        <f t="shared" si="14"/>
        <v>8.0939930016879913</v>
      </c>
    </row>
    <row r="29" spans="1:13">
      <c r="A29" s="6" t="s">
        <v>43</v>
      </c>
      <c r="D29" s="25">
        <f>-D22</f>
        <v>-0.35475708538589812</v>
      </c>
      <c r="E29" s="25">
        <f t="shared" ref="E29:M29" si="15">-E22</f>
        <v>-1.2683774748459242</v>
      </c>
      <c r="F29" s="25">
        <f t="shared" si="15"/>
        <v>-2.0814855693307743</v>
      </c>
      <c r="G29" s="25">
        <f t="shared" si="15"/>
        <v>-3.1853807206227898</v>
      </c>
      <c r="H29" s="25">
        <f t="shared" si="15"/>
        <v>-4.5210241620308498</v>
      </c>
      <c r="I29" s="25">
        <f t="shared" si="15"/>
        <v>-5.883332678677764</v>
      </c>
      <c r="J29" s="25">
        <f t="shared" si="15"/>
        <v>-7.2728386179067313</v>
      </c>
      <c r="K29" s="25">
        <f t="shared" si="15"/>
        <v>-8.6900849549587242</v>
      </c>
      <c r="L29" s="25">
        <f t="shared" si="15"/>
        <v>-10.13562550515015</v>
      </c>
      <c r="M29" s="25">
        <f t="shared" si="15"/>
        <v>-11.610025140286456</v>
      </c>
    </row>
    <row r="30" spans="1:13">
      <c r="A30" s="6" t="s">
        <v>37</v>
      </c>
      <c r="D30" s="10">
        <f>SUM(D26:D29)</f>
        <v>13.835526330050026</v>
      </c>
      <c r="E30" s="10">
        <f t="shared" ref="E30:M30" si="16">SUM(E26:E29)</f>
        <v>49.111964433605152</v>
      </c>
      <c r="F30" s="10">
        <f t="shared" si="16"/>
        <v>79.554802643668381</v>
      </c>
      <c r="G30" s="10">
        <f t="shared" si="16"/>
        <v>120.52522797472621</v>
      </c>
      <c r="H30" s="10">
        <f t="shared" si="16"/>
        <v>169.42994146901776</v>
      </c>
      <c r="I30" s="10">
        <f t="shared" si="16"/>
        <v>218.03894945621656</v>
      </c>
      <c r="J30" s="10">
        <f t="shared" si="16"/>
        <v>266.34634840746855</v>
      </c>
      <c r="K30" s="10">
        <f t="shared" si="16"/>
        <v>314.34611693458959</v>
      </c>
      <c r="L30" s="10">
        <f t="shared" si="16"/>
        <v>362.03211343709643</v>
      </c>
      <c r="M30" s="10">
        <f t="shared" si="16"/>
        <v>409.39807370226225</v>
      </c>
    </row>
    <row r="31" spans="1:13">
      <c r="A31" s="6"/>
      <c r="D31" s="25"/>
      <c r="E31" s="25"/>
      <c r="F31" s="25"/>
      <c r="G31" s="25"/>
      <c r="H31" s="25"/>
      <c r="I31" s="25"/>
      <c r="J31" s="25"/>
      <c r="K31" s="25"/>
      <c r="L31" s="25"/>
      <c r="M31" s="25"/>
    </row>
    <row r="32" spans="1:13">
      <c r="A32" s="6" t="s">
        <v>51</v>
      </c>
      <c r="D32" s="25">
        <f>(D30+D26)/2</f>
        <v>6.9177631650250131</v>
      </c>
      <c r="E32" s="25">
        <f t="shared" ref="E32:M32" si="17">(E30+E26)/2</f>
        <v>31.473745381827591</v>
      </c>
      <c r="F32" s="25">
        <f t="shared" si="17"/>
        <v>64.333383538636767</v>
      </c>
      <c r="G32" s="25">
        <f t="shared" si="17"/>
        <v>100.04001530919729</v>
      </c>
      <c r="H32" s="25">
        <f t="shared" si="17"/>
        <v>144.97758472187198</v>
      </c>
      <c r="I32" s="25">
        <f t="shared" si="17"/>
        <v>193.73444546261715</v>
      </c>
      <c r="J32" s="25">
        <f t="shared" si="17"/>
        <v>242.19264893184254</v>
      </c>
      <c r="K32" s="25">
        <f t="shared" si="17"/>
        <v>290.34623267102904</v>
      </c>
      <c r="L32" s="25">
        <f t="shared" si="17"/>
        <v>338.18911518584298</v>
      </c>
      <c r="M32" s="25">
        <f t="shared" si="17"/>
        <v>385.71509356967931</v>
      </c>
    </row>
    <row r="33" spans="1:13">
      <c r="A33" s="6"/>
      <c r="D33" s="25"/>
      <c r="E33" s="25"/>
      <c r="F33" s="25"/>
      <c r="G33" s="25"/>
      <c r="H33" s="25"/>
      <c r="I33" s="25"/>
      <c r="J33" s="25"/>
      <c r="K33" s="25"/>
      <c r="L33" s="25"/>
      <c r="M33" s="25"/>
    </row>
    <row r="34" spans="1:13">
      <c r="A34" s="14" t="s">
        <v>44</v>
      </c>
      <c r="D34" s="25"/>
      <c r="E34" s="25"/>
      <c r="F34" s="25"/>
      <c r="G34" s="25"/>
      <c r="H34" s="25"/>
      <c r="I34" s="25"/>
      <c r="J34" s="25"/>
      <c r="K34" s="25"/>
      <c r="L34" s="25"/>
      <c r="M34" s="25"/>
    </row>
    <row r="35" spans="1:13">
      <c r="A35" s="18" t="s">
        <v>17</v>
      </c>
      <c r="D35" s="25">
        <f t="shared" ref="D35:M35" si="18">D3</f>
        <v>49.830306678459053</v>
      </c>
      <c r="E35" s="25">
        <f t="shared" si="18"/>
        <v>48.702174636836638</v>
      </c>
      <c r="F35" s="25">
        <f t="shared" si="18"/>
        <v>47.599582913710485</v>
      </c>
      <c r="G35" s="25">
        <f t="shared" si="18"/>
        <v>46.521953289648117</v>
      </c>
      <c r="H35" s="25">
        <f t="shared" si="18"/>
        <v>45.4687206358021</v>
      </c>
      <c r="I35" s="25">
        <f t="shared" si="18"/>
        <v>44.439332617546107</v>
      </c>
      <c r="J35" s="25">
        <f t="shared" si="18"/>
        <v>43.433249404820415</v>
      </c>
      <c r="K35" s="25">
        <f t="shared" si="18"/>
        <v>42.449943389035099</v>
      </c>
      <c r="L35" s="25">
        <f t="shared" si="18"/>
        <v>41.488898906382325</v>
      </c>
      <c r="M35" s="25">
        <f t="shared" si="18"/>
        <v>40.54961196741278</v>
      </c>
    </row>
    <row r="36" spans="1:13">
      <c r="A36" s="18" t="s">
        <v>54</v>
      </c>
      <c r="D36" s="25">
        <f>D6</f>
        <v>282.75432857466552</v>
      </c>
      <c r="E36" s="25">
        <f t="shared" ref="E36:M36" si="19">E6</f>
        <v>284.19623582940994</v>
      </c>
      <c r="F36" s="25">
        <f t="shared" si="19"/>
        <v>287.79813493161782</v>
      </c>
      <c r="G36" s="25">
        <f t="shared" si="19"/>
        <v>296.62908304946933</v>
      </c>
      <c r="H36" s="25">
        <f t="shared" si="19"/>
        <v>305.73100458651521</v>
      </c>
      <c r="I36" s="25">
        <f t="shared" si="19"/>
        <v>305.73100458651521</v>
      </c>
      <c r="J36" s="25">
        <f t="shared" si="19"/>
        <v>305.73100458651521</v>
      </c>
      <c r="K36" s="25">
        <f t="shared" si="19"/>
        <v>305.73100458651521</v>
      </c>
      <c r="L36" s="25">
        <f t="shared" si="19"/>
        <v>305.73100458651521</v>
      </c>
      <c r="M36" s="25">
        <f t="shared" si="19"/>
        <v>305.73100458651521</v>
      </c>
    </row>
    <row r="37" spans="1:13">
      <c r="A37" s="6" t="s">
        <v>45</v>
      </c>
      <c r="D37" s="25">
        <f>D22</f>
        <v>0.35475708538589812</v>
      </c>
      <c r="E37" s="25">
        <f t="shared" ref="E37:M37" si="20">E22</f>
        <v>1.2683774748459242</v>
      </c>
      <c r="F37" s="25">
        <f t="shared" si="20"/>
        <v>2.0814855693307743</v>
      </c>
      <c r="G37" s="25">
        <f t="shared" si="20"/>
        <v>3.1853807206227898</v>
      </c>
      <c r="H37" s="25">
        <f t="shared" si="20"/>
        <v>4.5210241620308498</v>
      </c>
      <c r="I37" s="25">
        <f t="shared" si="20"/>
        <v>5.883332678677764</v>
      </c>
      <c r="J37" s="25">
        <f t="shared" si="20"/>
        <v>7.2728386179067313</v>
      </c>
      <c r="K37" s="25">
        <f t="shared" si="20"/>
        <v>8.6900849549587242</v>
      </c>
      <c r="L37" s="25">
        <f t="shared" si="20"/>
        <v>10.13562550515015</v>
      </c>
      <c r="M37" s="25">
        <f t="shared" si="20"/>
        <v>11.610025140286456</v>
      </c>
    </row>
    <row r="38" spans="1:13">
      <c r="A38" s="6" t="s">
        <v>35</v>
      </c>
      <c r="D38" s="25">
        <f>-D28</f>
        <v>0</v>
      </c>
      <c r="E38" s="25">
        <f t="shared" ref="E38:M38" si="21">-E28</f>
        <v>-0.28329789463449112</v>
      </c>
      <c r="F38" s="25">
        <f t="shared" si="21"/>
        <v>-1.0128865159515887</v>
      </c>
      <c r="G38" s="25">
        <f t="shared" si="21"/>
        <v>-1.6622091673293578</v>
      </c>
      <c r="H38" s="25">
        <f t="shared" si="21"/>
        <v>-2.5437452525581219</v>
      </c>
      <c r="I38" s="25">
        <f t="shared" si="21"/>
        <v>-3.6103482621123062</v>
      </c>
      <c r="J38" s="25">
        <f t="shared" si="21"/>
        <v>-4.6982451653944217</v>
      </c>
      <c r="K38" s="25">
        <f t="shared" si="21"/>
        <v>-5.8078610783154812</v>
      </c>
      <c r="L38" s="25">
        <f t="shared" si="21"/>
        <v>-6.9396296038927137</v>
      </c>
      <c r="M38" s="25">
        <f t="shared" si="21"/>
        <v>-8.0939930016879913</v>
      </c>
    </row>
    <row r="39" spans="1:13">
      <c r="A39" s="6" t="s">
        <v>50</v>
      </c>
      <c r="D39" s="25">
        <f>D32*D11</f>
        <v>0.49116118471677589</v>
      </c>
      <c r="E39" s="25">
        <f t="shared" ref="E39:M39" si="22">E32*E11</f>
        <v>2.2346359221097587</v>
      </c>
      <c r="F39" s="25">
        <f t="shared" si="22"/>
        <v>4.56767023124321</v>
      </c>
      <c r="G39" s="25">
        <f t="shared" si="22"/>
        <v>7.1028410869530063</v>
      </c>
      <c r="H39" s="25">
        <f t="shared" si="22"/>
        <v>10.29340851525291</v>
      </c>
      <c r="I39" s="25">
        <f t="shared" si="22"/>
        <v>13.755145627845817</v>
      </c>
      <c r="J39" s="25">
        <f t="shared" si="22"/>
        <v>17.195678074160821</v>
      </c>
      <c r="K39" s="25">
        <f t="shared" si="22"/>
        <v>20.614582519643061</v>
      </c>
      <c r="L39" s="25">
        <f t="shared" si="22"/>
        <v>24.01142717819485</v>
      </c>
      <c r="M39" s="25">
        <f t="shared" si="22"/>
        <v>27.385771643447228</v>
      </c>
    </row>
    <row r="40" spans="1:13">
      <c r="A40" s="6" t="s">
        <v>52</v>
      </c>
      <c r="D40" s="10">
        <f>SUM(D35:D39)</f>
        <v>333.43055352322722</v>
      </c>
      <c r="E40" s="10">
        <f t="shared" ref="E40:M40" si="23">SUM(E35:E39)</f>
        <v>336.11812596856777</v>
      </c>
      <c r="F40" s="10">
        <f t="shared" si="23"/>
        <v>341.03398712995067</v>
      </c>
      <c r="G40" s="10">
        <f t="shared" si="23"/>
        <v>351.77704897936388</v>
      </c>
      <c r="H40" s="10">
        <f t="shared" si="23"/>
        <v>363.47041264704296</v>
      </c>
      <c r="I40" s="10">
        <f t="shared" si="23"/>
        <v>366.19846724847258</v>
      </c>
      <c r="J40" s="10">
        <f t="shared" si="23"/>
        <v>368.93452551800874</v>
      </c>
      <c r="K40" s="10">
        <f t="shared" si="23"/>
        <v>371.67775437183667</v>
      </c>
      <c r="L40" s="10">
        <f t="shared" si="23"/>
        <v>374.42732657234978</v>
      </c>
      <c r="M40" s="10">
        <f t="shared" si="23"/>
        <v>377.18242033597369</v>
      </c>
    </row>
    <row r="41" spans="1:13">
      <c r="A41" s="6"/>
      <c r="D41" s="25"/>
      <c r="E41" s="25"/>
      <c r="F41" s="25"/>
      <c r="G41" s="25"/>
      <c r="H41" s="25"/>
      <c r="I41" s="25"/>
      <c r="J41" s="25"/>
      <c r="K41" s="25"/>
      <c r="L41" s="25"/>
      <c r="M41" s="25"/>
    </row>
    <row r="42" spans="1:13">
      <c r="A42" s="6"/>
      <c r="D42" s="25"/>
      <c r="E42" s="25"/>
      <c r="F42" s="25"/>
      <c r="G42" s="25"/>
      <c r="H42" s="25"/>
      <c r="I42" s="25"/>
      <c r="J42" s="25"/>
      <c r="K42" s="25"/>
      <c r="L42" s="25"/>
      <c r="M42" s="25"/>
    </row>
    <row r="43" spans="1:13">
      <c r="A43" s="14" t="s">
        <v>14</v>
      </c>
    </row>
    <row r="44" spans="1:13">
      <c r="A44" s="2" t="s">
        <v>8</v>
      </c>
      <c r="D44" s="13">
        <f>'Inputs '!B19</f>
        <v>0.10949205038093422</v>
      </c>
      <c r="E44" s="13">
        <f>D44</f>
        <v>0.10949205038093422</v>
      </c>
      <c r="F44" s="13">
        <f t="shared" ref="F44:M44" si="24">E44</f>
        <v>0.10949205038093422</v>
      </c>
      <c r="G44" s="13">
        <f t="shared" si="24"/>
        <v>0.10949205038093422</v>
      </c>
      <c r="H44" s="13">
        <f t="shared" si="24"/>
        <v>0.10949205038093422</v>
      </c>
      <c r="I44" s="13">
        <f t="shared" si="24"/>
        <v>0.10949205038093422</v>
      </c>
      <c r="J44" s="13">
        <f t="shared" si="24"/>
        <v>0.10949205038093422</v>
      </c>
      <c r="K44" s="13">
        <f t="shared" si="24"/>
        <v>0.10949205038093422</v>
      </c>
      <c r="L44" s="13">
        <f t="shared" si="24"/>
        <v>0.10949205038093422</v>
      </c>
      <c r="M44" s="13">
        <f t="shared" si="24"/>
        <v>0.10949205038093422</v>
      </c>
    </row>
    <row r="45" spans="1:13">
      <c r="A45" s="2" t="s">
        <v>5</v>
      </c>
      <c r="D45" s="13">
        <f>'Inputs '!B20</f>
        <v>0.42208926650764789</v>
      </c>
      <c r="E45" s="13">
        <f t="shared" ref="E45:M49" si="25">D45</f>
        <v>0.42208926650764789</v>
      </c>
      <c r="F45" s="13">
        <f t="shared" si="25"/>
        <v>0.42208926650764789</v>
      </c>
      <c r="G45" s="13">
        <f t="shared" si="25"/>
        <v>0.42208926650764789</v>
      </c>
      <c r="H45" s="13">
        <f t="shared" si="25"/>
        <v>0.42208926650764789</v>
      </c>
      <c r="I45" s="13">
        <f t="shared" si="25"/>
        <v>0.42208926650764789</v>
      </c>
      <c r="J45" s="13">
        <f t="shared" si="25"/>
        <v>0.42208926650764789</v>
      </c>
      <c r="K45" s="13">
        <f t="shared" si="25"/>
        <v>0.42208926650764789</v>
      </c>
      <c r="L45" s="13">
        <f t="shared" si="25"/>
        <v>0.42208926650764789</v>
      </c>
      <c r="M45" s="13">
        <f t="shared" si="25"/>
        <v>0.42208926650764789</v>
      </c>
    </row>
    <row r="46" spans="1:13">
      <c r="A46" s="2" t="s">
        <v>4</v>
      </c>
      <c r="D46" s="13">
        <f>'Inputs '!B21</f>
        <v>9.5793831805839752E-2</v>
      </c>
      <c r="E46" s="13">
        <f t="shared" si="25"/>
        <v>9.5793831805839752E-2</v>
      </c>
      <c r="F46" s="13">
        <f t="shared" si="25"/>
        <v>9.5793831805839752E-2</v>
      </c>
      <c r="G46" s="13">
        <f t="shared" si="25"/>
        <v>9.5793831805839752E-2</v>
      </c>
      <c r="H46" s="13">
        <f t="shared" si="25"/>
        <v>9.5793831805839752E-2</v>
      </c>
      <c r="I46" s="13">
        <f t="shared" si="25"/>
        <v>9.5793831805839752E-2</v>
      </c>
      <c r="J46" s="13">
        <f t="shared" si="25"/>
        <v>9.5793831805839752E-2</v>
      </c>
      <c r="K46" s="13">
        <f t="shared" si="25"/>
        <v>9.5793831805839752E-2</v>
      </c>
      <c r="L46" s="13">
        <f t="shared" si="25"/>
        <v>9.5793831805839752E-2</v>
      </c>
      <c r="M46" s="13">
        <f t="shared" si="25"/>
        <v>9.5793831805839752E-2</v>
      </c>
    </row>
    <row r="47" spans="1:13">
      <c r="A47" s="2" t="s">
        <v>3</v>
      </c>
      <c r="D47" s="13">
        <f>'Inputs '!B22</f>
        <v>0.14182142393995947</v>
      </c>
      <c r="E47" s="13">
        <f t="shared" si="25"/>
        <v>0.14182142393995947</v>
      </c>
      <c r="F47" s="13">
        <f t="shared" si="25"/>
        <v>0.14182142393995947</v>
      </c>
      <c r="G47" s="13">
        <f t="shared" si="25"/>
        <v>0.14182142393995947</v>
      </c>
      <c r="H47" s="13">
        <f t="shared" si="25"/>
        <v>0.14182142393995947</v>
      </c>
      <c r="I47" s="13">
        <f t="shared" si="25"/>
        <v>0.14182142393995947</v>
      </c>
      <c r="J47" s="13">
        <f t="shared" si="25"/>
        <v>0.14182142393995947</v>
      </c>
      <c r="K47" s="13">
        <f t="shared" si="25"/>
        <v>0.14182142393995947</v>
      </c>
      <c r="L47" s="13">
        <f t="shared" si="25"/>
        <v>0.14182142393995947</v>
      </c>
      <c r="M47" s="13">
        <f t="shared" si="25"/>
        <v>0.14182142393995947</v>
      </c>
    </row>
    <row r="48" spans="1:13">
      <c r="A48" s="2" t="s">
        <v>2</v>
      </c>
      <c r="D48" s="13">
        <f>'Inputs '!B23</f>
        <v>0.14680471420048918</v>
      </c>
      <c r="E48" s="13">
        <f t="shared" si="25"/>
        <v>0.14680471420048918</v>
      </c>
      <c r="F48" s="13">
        <f t="shared" si="25"/>
        <v>0.14680471420048918</v>
      </c>
      <c r="G48" s="13">
        <f t="shared" si="25"/>
        <v>0.14680471420048918</v>
      </c>
      <c r="H48" s="13">
        <f t="shared" si="25"/>
        <v>0.14680471420048918</v>
      </c>
      <c r="I48" s="13">
        <f t="shared" si="25"/>
        <v>0.14680471420048918</v>
      </c>
      <c r="J48" s="13">
        <f t="shared" si="25"/>
        <v>0.14680471420048918</v>
      </c>
      <c r="K48" s="13">
        <f t="shared" si="25"/>
        <v>0.14680471420048918</v>
      </c>
      <c r="L48" s="13">
        <f t="shared" si="25"/>
        <v>0.14680471420048918</v>
      </c>
      <c r="M48" s="13">
        <f t="shared" si="25"/>
        <v>0.14680471420048918</v>
      </c>
    </row>
    <row r="49" spans="1:14">
      <c r="A49" s="2" t="s">
        <v>1</v>
      </c>
      <c r="D49" s="13">
        <f>'Inputs '!B24</f>
        <v>8.3998713165129427E-2</v>
      </c>
      <c r="E49" s="13">
        <f t="shared" si="25"/>
        <v>8.3998713165129427E-2</v>
      </c>
      <c r="F49" s="13">
        <f t="shared" si="25"/>
        <v>8.3998713165129427E-2</v>
      </c>
      <c r="G49" s="13">
        <f t="shared" si="25"/>
        <v>8.3998713165129427E-2</v>
      </c>
      <c r="H49" s="13">
        <f t="shared" si="25"/>
        <v>8.3998713165129427E-2</v>
      </c>
      <c r="I49" s="13">
        <f t="shared" si="25"/>
        <v>8.3998713165129427E-2</v>
      </c>
      <c r="J49" s="13">
        <f t="shared" si="25"/>
        <v>8.3998713165129427E-2</v>
      </c>
      <c r="K49" s="13">
        <f t="shared" si="25"/>
        <v>8.3998713165129427E-2</v>
      </c>
      <c r="L49" s="13">
        <f t="shared" si="25"/>
        <v>8.3998713165129427E-2</v>
      </c>
      <c r="M49" s="13">
        <f t="shared" si="25"/>
        <v>8.3998713165129427E-2</v>
      </c>
    </row>
    <row r="50" spans="1:14">
      <c r="A50" s="2" t="s">
        <v>12</v>
      </c>
      <c r="D50" s="12">
        <f>SUM(D44:D49)</f>
        <v>1</v>
      </c>
      <c r="E50" s="12">
        <f t="shared" ref="E50:M50" si="26">SUM(E44:E49)</f>
        <v>1</v>
      </c>
      <c r="F50" s="12">
        <f t="shared" si="26"/>
        <v>1</v>
      </c>
      <c r="G50" s="12">
        <f t="shared" si="26"/>
        <v>1</v>
      </c>
      <c r="H50" s="12">
        <f t="shared" si="26"/>
        <v>1</v>
      </c>
      <c r="I50" s="12">
        <f t="shared" si="26"/>
        <v>1</v>
      </c>
      <c r="J50" s="12">
        <f t="shared" si="26"/>
        <v>1</v>
      </c>
      <c r="K50" s="12">
        <f t="shared" si="26"/>
        <v>1</v>
      </c>
      <c r="L50" s="12">
        <f t="shared" si="26"/>
        <v>1</v>
      </c>
      <c r="M50" s="12">
        <f t="shared" si="26"/>
        <v>1</v>
      </c>
    </row>
    <row r="51" spans="1:14">
      <c r="A51" s="5" t="s">
        <v>13</v>
      </c>
    </row>
    <row r="52" spans="1:14">
      <c r="A52" s="2" t="s">
        <v>8</v>
      </c>
      <c r="D52" s="11">
        <f>D$40*D44</f>
        <v>36.507994964907979</v>
      </c>
      <c r="E52" s="11">
        <f t="shared" ref="E52:M52" si="27">E$40*E44</f>
        <v>36.802262782495617</v>
      </c>
      <c r="F52" s="11">
        <f t="shared" si="27"/>
        <v>37.340510500443429</v>
      </c>
      <c r="G52" s="11">
        <f t="shared" si="27"/>
        <v>38.516790369704879</v>
      </c>
      <c r="H52" s="11">
        <f t="shared" si="27"/>
        <v>39.797120733528978</v>
      </c>
      <c r="I52" s="11">
        <f t="shared" si="27"/>
        <v>40.095821025390649</v>
      </c>
      <c r="J52" s="11">
        <f t="shared" si="27"/>
        <v>40.395397655283872</v>
      </c>
      <c r="K52" s="11">
        <f t="shared" si="27"/>
        <v>40.695759407153638</v>
      </c>
      <c r="L52" s="11">
        <f t="shared" si="27"/>
        <v>40.996815705058232</v>
      </c>
      <c r="M52" s="11">
        <f t="shared" si="27"/>
        <v>41.298476570229141</v>
      </c>
    </row>
    <row r="53" spans="1:14">
      <c r="A53" s="2" t="s">
        <v>5</v>
      </c>
      <c r="D53" s="11">
        <f t="shared" ref="D53:M57" si="28">D$40*D45</f>
        <v>140.73745776785802</v>
      </c>
      <c r="E53" s="11">
        <f t="shared" si="28"/>
        <v>141.87185324999797</v>
      </c>
      <c r="F53" s="11">
        <f t="shared" si="28"/>
        <v>143.94678548185951</v>
      </c>
      <c r="G53" s="11">
        <f t="shared" si="28"/>
        <v>148.48131657792462</v>
      </c>
      <c r="H53" s="11">
        <f t="shared" si="28"/>
        <v>153.41695987142248</v>
      </c>
      <c r="I53" s="11">
        <f t="shared" si="28"/>
        <v>154.56844243713272</v>
      </c>
      <c r="J53" s="11">
        <f t="shared" si="28"/>
        <v>155.7233032652434</v>
      </c>
      <c r="K53" s="11">
        <f t="shared" si="28"/>
        <v>156.88119072001825</v>
      </c>
      <c r="L53" s="11">
        <f t="shared" si="28"/>
        <v>158.04175563334266</v>
      </c>
      <c r="M53" s="11">
        <f t="shared" si="28"/>
        <v>159.20465113919047</v>
      </c>
    </row>
    <row r="54" spans="1:14">
      <c r="A54" s="2" t="s">
        <v>4</v>
      </c>
      <c r="D54" s="11">
        <f t="shared" si="28"/>
        <v>31.940590363132078</v>
      </c>
      <c r="E54" s="11">
        <f t="shared" si="28"/>
        <v>32.198043225927037</v>
      </c>
      <c r="F54" s="11">
        <f t="shared" si="28"/>
        <v>32.668952403201416</v>
      </c>
      <c r="G54" s="11">
        <f t="shared" si="28"/>
        <v>33.698071463083835</v>
      </c>
      <c r="H54" s="11">
        <f t="shared" si="28"/>
        <v>34.818223575510004</v>
      </c>
      <c r="I54" s="11">
        <f t="shared" si="28"/>
        <v>35.079554379156498</v>
      </c>
      <c r="J54" s="11">
        <f t="shared" si="28"/>
        <v>35.341651884839422</v>
      </c>
      <c r="K54" s="11">
        <f t="shared" si="28"/>
        <v>35.604436288267941</v>
      </c>
      <c r="L54" s="11">
        <f t="shared" si="28"/>
        <v>35.867828345181906</v>
      </c>
      <c r="M54" s="11">
        <f t="shared" si="28"/>
        <v>36.131749333783816</v>
      </c>
    </row>
    <row r="55" spans="1:14">
      <c r="A55" s="2" t="s">
        <v>3</v>
      </c>
      <c r="D55" s="11">
        <f t="shared" si="28"/>
        <v>47.287595885752957</v>
      </c>
      <c r="E55" s="11">
        <f t="shared" si="28"/>
        <v>47.668751236892952</v>
      </c>
      <c r="F55" s="11">
        <f t="shared" si="28"/>
        <v>48.365925666691417</v>
      </c>
      <c r="G55" s="11">
        <f t="shared" si="28"/>
        <v>49.889521995650256</v>
      </c>
      <c r="H55" s="11">
        <f t="shared" si="28"/>
        <v>51.547891481648286</v>
      </c>
      <c r="I55" s="11">
        <f t="shared" si="28"/>
        <v>51.934788069808995</v>
      </c>
      <c r="J55" s="11">
        <f t="shared" si="28"/>
        <v>52.322819749577313</v>
      </c>
      <c r="K55" s="11">
        <f t="shared" si="28"/>
        <v>52.711868371820373</v>
      </c>
      <c r="L55" s="11">
        <f t="shared" si="28"/>
        <v>53.101816616522875</v>
      </c>
      <c r="M55" s="11">
        <f t="shared" si="28"/>
        <v>53.492547937168119</v>
      </c>
    </row>
    <row r="56" spans="1:14">
      <c r="A56" s="2" t="s">
        <v>2</v>
      </c>
      <c r="D56" s="11">
        <f t="shared" si="28"/>
        <v>48.949177115688286</v>
      </c>
      <c r="E56" s="11">
        <f t="shared" si="28"/>
        <v>49.343725420419609</v>
      </c>
      <c r="F56" s="11">
        <f t="shared" si="28"/>
        <v>50.065397013265716</v>
      </c>
      <c r="G56" s="11">
        <f t="shared" si="28"/>
        <v>51.642529137707001</v>
      </c>
      <c r="H56" s="11">
        <f t="shared" si="28"/>
        <v>53.35917004898301</v>
      </c>
      <c r="I56" s="11">
        <f t="shared" si="28"/>
        <v>53.759661325069217</v>
      </c>
      <c r="J56" s="11">
        <f t="shared" si="28"/>
        <v>54.161327577364354</v>
      </c>
      <c r="K56" s="11">
        <f t="shared" si="28"/>
        <v>54.564046505237101</v>
      </c>
      <c r="L56" s="11">
        <f t="shared" si="28"/>
        <v>54.967696666307042</v>
      </c>
      <c r="M56" s="11">
        <f t="shared" si="28"/>
        <v>55.372157418871396</v>
      </c>
    </row>
    <row r="57" spans="1:14">
      <c r="A57" s="2" t="s">
        <v>1</v>
      </c>
      <c r="D57" s="11">
        <f t="shared" si="28"/>
        <v>28.0077374258879</v>
      </c>
      <c r="E57" s="11">
        <f t="shared" si="28"/>
        <v>28.233490052834565</v>
      </c>
      <c r="F57" s="11">
        <f t="shared" si="28"/>
        <v>28.646416064489166</v>
      </c>
      <c r="G57" s="11">
        <f t="shared" si="28"/>
        <v>29.548819435293272</v>
      </c>
      <c r="H57" s="11">
        <f t="shared" si="28"/>
        <v>30.531046935950194</v>
      </c>
      <c r="I57" s="11">
        <f t="shared" si="28"/>
        <v>30.760200011914492</v>
      </c>
      <c r="J57" s="11">
        <f t="shared" si="28"/>
        <v>30.990025385700338</v>
      </c>
      <c r="K57" s="11">
        <f t="shared" si="28"/>
        <v>31.22045307933934</v>
      </c>
      <c r="L57" s="11">
        <f t="shared" si="28"/>
        <v>31.451413605937052</v>
      </c>
      <c r="M57" s="11">
        <f t="shared" si="28"/>
        <v>31.682837936730735</v>
      </c>
    </row>
    <row r="58" spans="1:14">
      <c r="A58" s="2" t="s">
        <v>12</v>
      </c>
      <c r="D58" s="10">
        <f>SUM(D52:D57)</f>
        <v>333.43055352322727</v>
      </c>
      <c r="E58" s="10">
        <f t="shared" ref="E58:M58" si="29">SUM(E52:E57)</f>
        <v>336.11812596856777</v>
      </c>
      <c r="F58" s="10">
        <f t="shared" si="29"/>
        <v>341.03398712995067</v>
      </c>
      <c r="G58" s="10">
        <f t="shared" si="29"/>
        <v>351.77704897936388</v>
      </c>
      <c r="H58" s="10">
        <f t="shared" si="29"/>
        <v>363.47041264704291</v>
      </c>
      <c r="I58" s="10">
        <f t="shared" si="29"/>
        <v>366.19846724847253</v>
      </c>
      <c r="J58" s="10">
        <f t="shared" si="29"/>
        <v>368.93452551800868</v>
      </c>
      <c r="K58" s="10">
        <f t="shared" si="29"/>
        <v>371.67775437183667</v>
      </c>
      <c r="L58" s="10">
        <f t="shared" si="29"/>
        <v>374.42732657234973</v>
      </c>
      <c r="M58" s="10">
        <f t="shared" si="29"/>
        <v>377.18242033597369</v>
      </c>
    </row>
    <row r="59" spans="1:14">
      <c r="A59" s="5" t="s">
        <v>11</v>
      </c>
    </row>
    <row r="60" spans="1:14">
      <c r="A60" s="2" t="s">
        <v>8</v>
      </c>
      <c r="D60" s="9">
        <f>'Inputs '!C28</f>
        <v>101802.23243992812</v>
      </c>
      <c r="E60" s="9">
        <f>'Inputs '!D28</f>
        <v>102180.84814526289</v>
      </c>
      <c r="F60" s="9">
        <f>'Inputs '!E28</f>
        <v>102560.87197150906</v>
      </c>
      <c r="G60" s="9">
        <f>'Inputs '!F28</f>
        <v>102942.30915565092</v>
      </c>
      <c r="H60" s="9">
        <f>'Inputs '!G28</f>
        <v>103325.16495414979</v>
      </c>
      <c r="I60" s="9">
        <f>H60*(1+$N60)</f>
        <v>103325.16495414979</v>
      </c>
      <c r="J60" s="9">
        <f t="shared" ref="J60:M60" si="30">I60*(1+$N60)</f>
        <v>103325.16495414979</v>
      </c>
      <c r="K60" s="9">
        <f t="shared" si="30"/>
        <v>103325.16495414979</v>
      </c>
      <c r="L60" s="9">
        <f t="shared" si="30"/>
        <v>103325.16495414979</v>
      </c>
      <c r="M60" s="9">
        <f t="shared" si="30"/>
        <v>103325.16495414979</v>
      </c>
      <c r="N60" s="22">
        <v>0</v>
      </c>
    </row>
    <row r="61" spans="1:14">
      <c r="A61" s="2" t="s">
        <v>5</v>
      </c>
      <c r="D61" s="9">
        <f>'Inputs '!C29</f>
        <v>286050.79040119285</v>
      </c>
      <c r="E61" s="9">
        <f>'Inputs '!D29</f>
        <v>287114.65038906905</v>
      </c>
      <c r="F61" s="9">
        <f>'Inputs '!E29</f>
        <v>288182.46701021388</v>
      </c>
      <c r="G61" s="9">
        <f>'Inputs '!F29</f>
        <v>289254.25497985951</v>
      </c>
      <c r="H61" s="9">
        <f>'Inputs '!G29</f>
        <v>290330.02906796616</v>
      </c>
      <c r="I61" s="9">
        <f t="shared" ref="I61:M65" si="31">H61*(1+$N61)</f>
        <v>290330.02906796616</v>
      </c>
      <c r="J61" s="9">
        <f t="shared" si="31"/>
        <v>290330.02906796616</v>
      </c>
      <c r="K61" s="9">
        <f t="shared" si="31"/>
        <v>290330.02906796616</v>
      </c>
      <c r="L61" s="9">
        <f t="shared" si="31"/>
        <v>290330.02906796616</v>
      </c>
      <c r="M61" s="9">
        <f t="shared" si="31"/>
        <v>290330.02906796616</v>
      </c>
      <c r="N61" s="22">
        <v>0</v>
      </c>
    </row>
    <row r="62" spans="1:14">
      <c r="A62" s="2" t="s">
        <v>4</v>
      </c>
      <c r="D62" s="9">
        <f>'Inputs '!C30</f>
        <v>63743.865397196365</v>
      </c>
      <c r="E62" s="9">
        <f>'Inputs '!D30</f>
        <v>63980.937099650095</v>
      </c>
      <c r="F62" s="9">
        <f>'Inputs '!E30</f>
        <v>64218.890502511444</v>
      </c>
      <c r="G62" s="9">
        <f>'Inputs '!F30</f>
        <v>64457.728884938588</v>
      </c>
      <c r="H62" s="9">
        <f>'Inputs '!G30</f>
        <v>64697.4555382853</v>
      </c>
      <c r="I62" s="9">
        <f t="shared" si="31"/>
        <v>64697.4555382853</v>
      </c>
      <c r="J62" s="9">
        <f t="shared" si="31"/>
        <v>64697.4555382853</v>
      </c>
      <c r="K62" s="9">
        <f t="shared" si="31"/>
        <v>64697.4555382853</v>
      </c>
      <c r="L62" s="9">
        <f t="shared" si="31"/>
        <v>64697.4555382853</v>
      </c>
      <c r="M62" s="9">
        <f t="shared" si="31"/>
        <v>64697.4555382853</v>
      </c>
      <c r="N62" s="22">
        <v>0</v>
      </c>
    </row>
    <row r="63" spans="1:14">
      <c r="A63" s="2" t="s">
        <v>3</v>
      </c>
      <c r="D63" s="9">
        <f>'Inputs '!C31</f>
        <v>54669.996933100425</v>
      </c>
      <c r="E63" s="9">
        <f>'Inputs '!D31</f>
        <v>54873.321741931992</v>
      </c>
      <c r="F63" s="9">
        <f>'Inputs '!E31</f>
        <v>55077.402742097118</v>
      </c>
      <c r="G63" s="9">
        <f>'Inputs '!F31</f>
        <v>55282.242745969445</v>
      </c>
      <c r="H63" s="9">
        <f>'Inputs '!G31</f>
        <v>55487.844576382187</v>
      </c>
      <c r="I63" s="9">
        <f t="shared" si="31"/>
        <v>55487.844576382187</v>
      </c>
      <c r="J63" s="9">
        <f t="shared" si="31"/>
        <v>55487.844576382187</v>
      </c>
      <c r="K63" s="9">
        <f t="shared" si="31"/>
        <v>55487.844576382187</v>
      </c>
      <c r="L63" s="9">
        <f t="shared" si="31"/>
        <v>55487.844576382187</v>
      </c>
      <c r="M63" s="9">
        <f t="shared" si="31"/>
        <v>55487.844576382187</v>
      </c>
      <c r="N63" s="22">
        <v>0</v>
      </c>
    </row>
    <row r="64" spans="1:14">
      <c r="A64" s="2" t="s">
        <v>2</v>
      </c>
      <c r="D64" s="9">
        <f>'Inputs '!C32</f>
        <v>5473874.7997352919</v>
      </c>
      <c r="E64" s="9">
        <f>'Inputs '!D32</f>
        <v>5494232.8500308879</v>
      </c>
      <c r="F64" s="9">
        <f>'Inputs '!E32</f>
        <v>5514666.6145558003</v>
      </c>
      <c r="G64" s="9">
        <f>'Inputs '!F32</f>
        <v>5535176.3749010675</v>
      </c>
      <c r="H64" s="9">
        <f>'Inputs '!G32</f>
        <v>5555762.4137050016</v>
      </c>
      <c r="I64" s="9">
        <f t="shared" si="31"/>
        <v>5555762.4137050016</v>
      </c>
      <c r="J64" s="9">
        <f t="shared" si="31"/>
        <v>5555762.4137050016</v>
      </c>
      <c r="K64" s="9">
        <f t="shared" si="31"/>
        <v>5555762.4137050016</v>
      </c>
      <c r="L64" s="9">
        <f t="shared" si="31"/>
        <v>5555762.4137050016</v>
      </c>
      <c r="M64" s="9">
        <f t="shared" si="31"/>
        <v>5555762.4137050016</v>
      </c>
      <c r="N64" s="22">
        <v>0</v>
      </c>
    </row>
    <row r="65" spans="1:14">
      <c r="A65" s="2" t="s">
        <v>1</v>
      </c>
      <c r="D65" s="9">
        <f>'Inputs '!C33</f>
        <v>210869.03313088589</v>
      </c>
      <c r="E65" s="9">
        <f>'Inputs '!D33</f>
        <v>211653.28241303421</v>
      </c>
      <c r="F65" s="9">
        <f>'Inputs '!E33</f>
        <v>212440.44841997334</v>
      </c>
      <c r="G65" s="9">
        <f>'Inputs '!F33</f>
        <v>213230.54199938109</v>
      </c>
      <c r="H65" s="9">
        <f>'Inputs '!G33</f>
        <v>214023.57403927913</v>
      </c>
      <c r="I65" s="9">
        <f t="shared" si="31"/>
        <v>214023.57403927913</v>
      </c>
      <c r="J65" s="9">
        <f t="shared" si="31"/>
        <v>214023.57403927913</v>
      </c>
      <c r="K65" s="9">
        <f t="shared" si="31"/>
        <v>214023.57403927913</v>
      </c>
      <c r="L65" s="9">
        <f t="shared" si="31"/>
        <v>214023.57403927913</v>
      </c>
      <c r="M65" s="9">
        <f t="shared" si="31"/>
        <v>214023.57403927913</v>
      </c>
      <c r="N65" s="22">
        <v>0</v>
      </c>
    </row>
    <row r="66" spans="1:14">
      <c r="A66" s="5" t="s">
        <v>10</v>
      </c>
    </row>
    <row r="67" spans="1:14">
      <c r="A67" s="2" t="s">
        <v>8</v>
      </c>
      <c r="D67" s="8">
        <f t="shared" ref="D67:H70" si="32">D52/D60*1000</f>
        <v>0.3586168406125157</v>
      </c>
      <c r="E67" s="8">
        <f t="shared" si="32"/>
        <v>0.36016791258354586</v>
      </c>
      <c r="F67" s="8">
        <f t="shared" si="32"/>
        <v>0.36408144531782505</v>
      </c>
      <c r="G67" s="8">
        <f t="shared" si="32"/>
        <v>0.37415898949251941</v>
      </c>
      <c r="H67" s="8">
        <f t="shared" si="32"/>
        <v>0.38516387320735296</v>
      </c>
      <c r="I67" s="8">
        <f t="shared" ref="I67:M70" si="33">I52/I60*1000</f>
        <v>0.38805474971351889</v>
      </c>
      <c r="J67" s="8">
        <f t="shared" si="33"/>
        <v>0.39095410758075444</v>
      </c>
      <c r="K67" s="8">
        <f t="shared" si="33"/>
        <v>0.39386106400325854</v>
      </c>
      <c r="L67" s="8">
        <f t="shared" si="33"/>
        <v>0.39677474237036486</v>
      </c>
      <c r="M67" s="8">
        <f t="shared" si="33"/>
        <v>0.39969427185095913</v>
      </c>
    </row>
    <row r="68" spans="1:14">
      <c r="A68" s="2" t="s">
        <v>5</v>
      </c>
      <c r="D68" s="8">
        <f t="shared" si="32"/>
        <v>0.49200163918607065</v>
      </c>
      <c r="E68" s="8">
        <f t="shared" si="32"/>
        <v>0.49412962054617354</v>
      </c>
      <c r="F68" s="8">
        <f t="shared" si="32"/>
        <v>0.49949876193112641</v>
      </c>
      <c r="G68" s="8">
        <f t="shared" si="32"/>
        <v>0.51332457179675106</v>
      </c>
      <c r="H68" s="8">
        <f t="shared" si="32"/>
        <v>0.52842263807133649</v>
      </c>
      <c r="I68" s="8">
        <f t="shared" si="33"/>
        <v>0.53238875404427521</v>
      </c>
      <c r="J68" s="8">
        <f t="shared" si="33"/>
        <v>0.53636650595584323</v>
      </c>
      <c r="K68" s="8">
        <f t="shared" si="33"/>
        <v>0.54035468264735509</v>
      </c>
      <c r="L68" s="8">
        <f t="shared" si="33"/>
        <v>0.54435208145949354</v>
      </c>
      <c r="M68" s="8">
        <f t="shared" si="33"/>
        <v>0.54835750766215341</v>
      </c>
    </row>
    <row r="69" spans="1:14">
      <c r="A69" s="2" t="s">
        <v>4</v>
      </c>
      <c r="D69" s="8">
        <f t="shared" si="32"/>
        <v>0.50107708662011763</v>
      </c>
      <c r="E69" s="8">
        <f t="shared" si="32"/>
        <v>0.50324432066036628</v>
      </c>
      <c r="F69" s="8">
        <f t="shared" si="32"/>
        <v>0.50871250106576993</v>
      </c>
      <c r="G69" s="8">
        <f t="shared" si="32"/>
        <v>0.52279334140421196</v>
      </c>
      <c r="H69" s="8">
        <f t="shared" si="32"/>
        <v>0.53816990615505744</v>
      </c>
      <c r="I69" s="8">
        <f t="shared" si="33"/>
        <v>0.54220918098390836</v>
      </c>
      <c r="J69" s="8">
        <f t="shared" si="33"/>
        <v>0.5462603063875624</v>
      </c>
      <c r="K69" s="8">
        <f t="shared" si="33"/>
        <v>0.55032204886633751</v>
      </c>
      <c r="L69" s="8">
        <f t="shared" si="33"/>
        <v>0.55439318357669864</v>
      </c>
      <c r="M69" s="8">
        <f t="shared" si="33"/>
        <v>0.55847249375058539</v>
      </c>
    </row>
    <row r="70" spans="1:14">
      <c r="A70" s="2" t="s">
        <v>3</v>
      </c>
      <c r="D70" s="8">
        <f t="shared" si="32"/>
        <v>0.86496430471029118</v>
      </c>
      <c r="E70" s="8">
        <f t="shared" si="32"/>
        <v>0.86870540589975631</v>
      </c>
      <c r="F70" s="8">
        <f t="shared" si="32"/>
        <v>0.87814463389218711</v>
      </c>
      <c r="G70" s="8">
        <f t="shared" si="32"/>
        <v>0.90245112205198363</v>
      </c>
      <c r="H70" s="8">
        <f t="shared" si="32"/>
        <v>0.92899430271957439</v>
      </c>
      <c r="I70" s="8">
        <f t="shared" si="33"/>
        <v>0.93596693953966426</v>
      </c>
      <c r="J70" s="8">
        <f t="shared" si="33"/>
        <v>0.94296003294112396</v>
      </c>
      <c r="K70" s="8">
        <f t="shared" si="33"/>
        <v>0.94997145364440083</v>
      </c>
      <c r="L70" s="8">
        <f t="shared" si="33"/>
        <v>0.95699908731227057</v>
      </c>
      <c r="M70" s="8">
        <f t="shared" si="33"/>
        <v>0.96404083354747316</v>
      </c>
    </row>
    <row r="71" spans="1:14">
      <c r="A71" s="2" t="s">
        <v>2</v>
      </c>
      <c r="D71" s="8">
        <f t="shared" ref="D71:H72" si="34">D56/D64*1000000</f>
        <v>8.9423267623978901</v>
      </c>
      <c r="E71" s="8">
        <f t="shared" si="34"/>
        <v>8.9810036755435672</v>
      </c>
      <c r="F71" s="8">
        <f t="shared" si="34"/>
        <v>9.0785899697217545</v>
      </c>
      <c r="G71" s="8">
        <f t="shared" si="34"/>
        <v>9.3298795991175663</v>
      </c>
      <c r="H71" s="8">
        <f t="shared" si="34"/>
        <v>9.6042929980872049</v>
      </c>
      <c r="I71" s="8">
        <f t="shared" ref="I71:M72" si="35">I56/I64*1000000</f>
        <v>9.6763787437084119</v>
      </c>
      <c r="J71" s="8">
        <f t="shared" si="35"/>
        <v>9.7486759771725904</v>
      </c>
      <c r="K71" s="8">
        <f t="shared" si="35"/>
        <v>9.8211626851857527</v>
      </c>
      <c r="L71" s="8">
        <f t="shared" si="35"/>
        <v>9.8938170089333308</v>
      </c>
      <c r="M71" s="8">
        <f t="shared" si="35"/>
        <v>9.9666172337173542</v>
      </c>
    </row>
    <row r="72" spans="1:14">
      <c r="A72" s="2" t="s">
        <v>1</v>
      </c>
      <c r="D72" s="8">
        <f t="shared" si="34"/>
        <v>132.82053324777928</v>
      </c>
      <c r="E72" s="8">
        <f t="shared" si="34"/>
        <v>133.39500210413871</v>
      </c>
      <c r="F72" s="8">
        <f t="shared" si="34"/>
        <v>134.8444530104648</v>
      </c>
      <c r="G72" s="8">
        <f t="shared" si="34"/>
        <v>138.57686219912642</v>
      </c>
      <c r="H72" s="8">
        <f t="shared" si="34"/>
        <v>142.6527291350948</v>
      </c>
      <c r="I72" s="8">
        <f t="shared" si="35"/>
        <v>143.72341995498664</v>
      </c>
      <c r="J72" s="8">
        <f t="shared" si="35"/>
        <v>144.79725200744863</v>
      </c>
      <c r="K72" s="8">
        <f t="shared" si="35"/>
        <v>145.87389832864645</v>
      </c>
      <c r="L72" s="8">
        <f t="shared" si="35"/>
        <v>146.95303424923117</v>
      </c>
      <c r="M72" s="8">
        <f t="shared" si="35"/>
        <v>148.03433724042043</v>
      </c>
    </row>
    <row r="73" spans="1:14">
      <c r="A73" s="5" t="s">
        <v>9</v>
      </c>
    </row>
    <row r="74" spans="1:14">
      <c r="A74" s="2" t="s">
        <v>8</v>
      </c>
      <c r="D74" s="6">
        <f>'Inputs '!B49</f>
        <v>1</v>
      </c>
      <c r="E74" s="6">
        <f>D74</f>
        <v>1</v>
      </c>
      <c r="F74" s="6">
        <f t="shared" ref="F74:M74" si="36">E74</f>
        <v>1</v>
      </c>
      <c r="G74" s="6">
        <f t="shared" si="36"/>
        <v>1</v>
      </c>
      <c r="H74" s="6">
        <f t="shared" si="36"/>
        <v>1</v>
      </c>
      <c r="I74" s="6">
        <f t="shared" si="36"/>
        <v>1</v>
      </c>
      <c r="J74" s="6">
        <f t="shared" si="36"/>
        <v>1</v>
      </c>
      <c r="K74" s="6">
        <f t="shared" si="36"/>
        <v>1</v>
      </c>
      <c r="L74" s="6">
        <f t="shared" si="36"/>
        <v>1</v>
      </c>
      <c r="M74" s="6">
        <f t="shared" si="36"/>
        <v>1</v>
      </c>
    </row>
    <row r="75" spans="1:14">
      <c r="A75" s="2" t="s">
        <v>5</v>
      </c>
      <c r="D75" s="6">
        <f>'Inputs '!B50</f>
        <v>2</v>
      </c>
      <c r="E75" s="6">
        <f t="shared" ref="E75:M79" si="37">D75</f>
        <v>2</v>
      </c>
      <c r="F75" s="6">
        <f t="shared" si="37"/>
        <v>2</v>
      </c>
      <c r="G75" s="6">
        <f t="shared" si="37"/>
        <v>2</v>
      </c>
      <c r="H75" s="6">
        <f t="shared" si="37"/>
        <v>2</v>
      </c>
      <c r="I75" s="6">
        <f t="shared" si="37"/>
        <v>2</v>
      </c>
      <c r="J75" s="6">
        <f t="shared" si="37"/>
        <v>2</v>
      </c>
      <c r="K75" s="6">
        <f t="shared" si="37"/>
        <v>2</v>
      </c>
      <c r="L75" s="6">
        <f t="shared" si="37"/>
        <v>2</v>
      </c>
      <c r="M75" s="6">
        <f t="shared" si="37"/>
        <v>2</v>
      </c>
    </row>
    <row r="76" spans="1:14">
      <c r="A76" s="2" t="s">
        <v>4</v>
      </c>
      <c r="D76" s="6">
        <f>'Inputs '!B51</f>
        <v>3</v>
      </c>
      <c r="E76" s="6">
        <f t="shared" si="37"/>
        <v>3</v>
      </c>
      <c r="F76" s="6">
        <f t="shared" si="37"/>
        <v>3</v>
      </c>
      <c r="G76" s="6">
        <f t="shared" si="37"/>
        <v>3</v>
      </c>
      <c r="H76" s="6">
        <f t="shared" si="37"/>
        <v>3</v>
      </c>
      <c r="I76" s="6">
        <f t="shared" si="37"/>
        <v>3</v>
      </c>
      <c r="J76" s="6">
        <f t="shared" si="37"/>
        <v>3</v>
      </c>
      <c r="K76" s="6">
        <f t="shared" si="37"/>
        <v>3</v>
      </c>
      <c r="L76" s="6">
        <f t="shared" si="37"/>
        <v>3</v>
      </c>
      <c r="M76" s="6">
        <f t="shared" si="37"/>
        <v>3</v>
      </c>
    </row>
    <row r="77" spans="1:14">
      <c r="A77" s="2" t="s">
        <v>3</v>
      </c>
      <c r="D77" s="6">
        <f>'Inputs '!B52</f>
        <v>3</v>
      </c>
      <c r="E77" s="6">
        <f t="shared" si="37"/>
        <v>3</v>
      </c>
      <c r="F77" s="6">
        <f t="shared" si="37"/>
        <v>3</v>
      </c>
      <c r="G77" s="6">
        <f t="shared" si="37"/>
        <v>3</v>
      </c>
      <c r="H77" s="6">
        <f t="shared" si="37"/>
        <v>3</v>
      </c>
      <c r="I77" s="6">
        <f t="shared" si="37"/>
        <v>3</v>
      </c>
      <c r="J77" s="6">
        <f t="shared" si="37"/>
        <v>3</v>
      </c>
      <c r="K77" s="6">
        <f t="shared" si="37"/>
        <v>3</v>
      </c>
      <c r="L77" s="6">
        <f t="shared" si="37"/>
        <v>3</v>
      </c>
      <c r="M77" s="6">
        <f t="shared" si="37"/>
        <v>3</v>
      </c>
    </row>
    <row r="78" spans="1:14">
      <c r="A78" s="2" t="s">
        <v>2</v>
      </c>
      <c r="D78" s="7">
        <f>'Inputs '!B53</f>
        <v>6.666666666666667</v>
      </c>
      <c r="E78" s="7">
        <f t="shared" si="37"/>
        <v>6.666666666666667</v>
      </c>
      <c r="F78" s="7">
        <f t="shared" si="37"/>
        <v>6.666666666666667</v>
      </c>
      <c r="G78" s="7">
        <f t="shared" si="37"/>
        <v>6.666666666666667</v>
      </c>
      <c r="H78" s="7">
        <f t="shared" si="37"/>
        <v>6.666666666666667</v>
      </c>
      <c r="I78" s="7">
        <f t="shared" si="37"/>
        <v>6.666666666666667</v>
      </c>
      <c r="J78" s="7">
        <f t="shared" si="37"/>
        <v>6.666666666666667</v>
      </c>
      <c r="K78" s="7">
        <f t="shared" si="37"/>
        <v>6.666666666666667</v>
      </c>
      <c r="L78" s="7">
        <f t="shared" si="37"/>
        <v>6.666666666666667</v>
      </c>
      <c r="M78" s="7">
        <f t="shared" si="37"/>
        <v>6.666666666666667</v>
      </c>
    </row>
    <row r="79" spans="1:14">
      <c r="A79" s="2" t="s">
        <v>1</v>
      </c>
      <c r="D79" s="6">
        <f>'Inputs '!B54</f>
        <v>30</v>
      </c>
      <c r="E79" s="6">
        <f t="shared" si="37"/>
        <v>30</v>
      </c>
      <c r="F79" s="6">
        <f t="shared" si="37"/>
        <v>30</v>
      </c>
      <c r="G79" s="6">
        <f t="shared" si="37"/>
        <v>30</v>
      </c>
      <c r="H79" s="6">
        <f t="shared" si="37"/>
        <v>30</v>
      </c>
      <c r="I79" s="6">
        <f t="shared" si="37"/>
        <v>30</v>
      </c>
      <c r="J79" s="6">
        <f t="shared" si="37"/>
        <v>30</v>
      </c>
      <c r="K79" s="6">
        <f t="shared" si="37"/>
        <v>30</v>
      </c>
      <c r="L79" s="6">
        <f t="shared" si="37"/>
        <v>30</v>
      </c>
      <c r="M79" s="6">
        <f t="shared" si="37"/>
        <v>30</v>
      </c>
    </row>
    <row r="80" spans="1:14">
      <c r="A80" s="5" t="s">
        <v>7</v>
      </c>
    </row>
    <row r="81" spans="1:13">
      <c r="A81" s="2" t="s">
        <v>6</v>
      </c>
      <c r="C81" s="4">
        <v>0.56000000000000005</v>
      </c>
      <c r="D81" s="3">
        <f t="shared" ref="D81:H86" si="38">D67/D74</f>
        <v>0.3586168406125157</v>
      </c>
      <c r="E81" s="3">
        <f t="shared" si="38"/>
        <v>0.36016791258354586</v>
      </c>
      <c r="F81" s="3">
        <f t="shared" si="38"/>
        <v>0.36408144531782505</v>
      </c>
      <c r="G81" s="3">
        <f t="shared" si="38"/>
        <v>0.37415898949251941</v>
      </c>
      <c r="H81" s="3">
        <f t="shared" si="38"/>
        <v>0.38516387320735296</v>
      </c>
      <c r="I81" s="3">
        <f t="shared" ref="I81:M86" si="39">I67/I74</f>
        <v>0.38805474971351889</v>
      </c>
      <c r="J81" s="3">
        <f t="shared" si="39"/>
        <v>0.39095410758075444</v>
      </c>
      <c r="K81" s="3">
        <f t="shared" si="39"/>
        <v>0.39386106400325854</v>
      </c>
      <c r="L81" s="3">
        <f t="shared" si="39"/>
        <v>0.39677474237036486</v>
      </c>
      <c r="M81" s="3">
        <f t="shared" si="39"/>
        <v>0.39969427185095913</v>
      </c>
    </row>
    <row r="82" spans="1:13">
      <c r="A82" s="2" t="s">
        <v>5</v>
      </c>
      <c r="C82" s="4">
        <v>0.28999999999999998</v>
      </c>
      <c r="D82" s="3">
        <f t="shared" si="38"/>
        <v>0.24600081959303532</v>
      </c>
      <c r="E82" s="3">
        <f t="shared" si="38"/>
        <v>0.24706481027308677</v>
      </c>
      <c r="F82" s="3">
        <f t="shared" si="38"/>
        <v>0.24974938096556321</v>
      </c>
      <c r="G82" s="3">
        <f t="shared" si="38"/>
        <v>0.25666228589837553</v>
      </c>
      <c r="H82" s="3">
        <f t="shared" si="38"/>
        <v>0.26421131903566825</v>
      </c>
      <c r="I82" s="3">
        <f t="shared" si="39"/>
        <v>0.26619437702213761</v>
      </c>
      <c r="J82" s="3">
        <f t="shared" si="39"/>
        <v>0.26818325297792162</v>
      </c>
      <c r="K82" s="3">
        <f t="shared" si="39"/>
        <v>0.27017734132367754</v>
      </c>
      <c r="L82" s="3">
        <f t="shared" si="39"/>
        <v>0.27217604072974677</v>
      </c>
      <c r="M82" s="3">
        <f t="shared" si="39"/>
        <v>0.2741787538310767</v>
      </c>
    </row>
    <row r="83" spans="1:13">
      <c r="A83" s="2" t="s">
        <v>4</v>
      </c>
      <c r="C83" s="4">
        <v>0.18</v>
      </c>
      <c r="D83" s="3">
        <f t="shared" si="38"/>
        <v>0.16702569554003921</v>
      </c>
      <c r="E83" s="3">
        <f t="shared" si="38"/>
        <v>0.16774810688678876</v>
      </c>
      <c r="F83" s="3">
        <f t="shared" si="38"/>
        <v>0.16957083368858997</v>
      </c>
      <c r="G83" s="3">
        <f t="shared" si="38"/>
        <v>0.17426444713473732</v>
      </c>
      <c r="H83" s="3">
        <f t="shared" si="38"/>
        <v>0.17938996871835247</v>
      </c>
      <c r="I83" s="3">
        <f t="shared" si="39"/>
        <v>0.18073639366130279</v>
      </c>
      <c r="J83" s="3">
        <f t="shared" si="39"/>
        <v>0.18208676879585414</v>
      </c>
      <c r="K83" s="3">
        <f t="shared" si="39"/>
        <v>0.18344068295544583</v>
      </c>
      <c r="L83" s="3">
        <f t="shared" si="39"/>
        <v>0.18479772785889956</v>
      </c>
      <c r="M83" s="3">
        <f t="shared" si="39"/>
        <v>0.18615749791686179</v>
      </c>
    </row>
    <row r="84" spans="1:13">
      <c r="A84" s="2" t="s">
        <v>3</v>
      </c>
      <c r="C84" s="4">
        <v>0.13</v>
      </c>
      <c r="D84" s="3">
        <f t="shared" si="38"/>
        <v>0.28832143490343037</v>
      </c>
      <c r="E84" s="3">
        <f t="shared" si="38"/>
        <v>0.28956846863325209</v>
      </c>
      <c r="F84" s="3">
        <f t="shared" si="38"/>
        <v>0.29271487796406237</v>
      </c>
      <c r="G84" s="3">
        <f t="shared" si="38"/>
        <v>0.30081704068399456</v>
      </c>
      <c r="H84" s="3">
        <f t="shared" si="38"/>
        <v>0.30966476757319145</v>
      </c>
      <c r="I84" s="3">
        <f t="shared" si="39"/>
        <v>0.31198897984655477</v>
      </c>
      <c r="J84" s="3">
        <f t="shared" si="39"/>
        <v>0.31432001098037465</v>
      </c>
      <c r="K84" s="3">
        <f t="shared" si="39"/>
        <v>0.31665715121480026</v>
      </c>
      <c r="L84" s="3">
        <f t="shared" si="39"/>
        <v>0.31899969577075687</v>
      </c>
      <c r="M84" s="3">
        <f t="shared" si="39"/>
        <v>0.32134694451582441</v>
      </c>
    </row>
    <row r="85" spans="1:13">
      <c r="A85" s="2" t="s">
        <v>2</v>
      </c>
      <c r="C85" s="4">
        <v>2.08</v>
      </c>
      <c r="D85" s="3">
        <f t="shared" si="38"/>
        <v>1.3413490143596836</v>
      </c>
      <c r="E85" s="3">
        <f t="shared" si="38"/>
        <v>1.3471505513315349</v>
      </c>
      <c r="F85" s="3">
        <f t="shared" si="38"/>
        <v>1.3617884954582631</v>
      </c>
      <c r="G85" s="3">
        <f t="shared" si="38"/>
        <v>1.3994819398676348</v>
      </c>
      <c r="H85" s="3">
        <f t="shared" si="38"/>
        <v>1.4406439497130807</v>
      </c>
      <c r="I85" s="3">
        <f t="shared" si="39"/>
        <v>1.4514568115562618</v>
      </c>
      <c r="J85" s="3">
        <f t="shared" si="39"/>
        <v>1.4623013965758884</v>
      </c>
      <c r="K85" s="3">
        <f t="shared" si="39"/>
        <v>1.4731744027778628</v>
      </c>
      <c r="L85" s="3">
        <f t="shared" si="39"/>
        <v>1.4840725513399995</v>
      </c>
      <c r="M85" s="3">
        <f t="shared" si="39"/>
        <v>1.4949925850576031</v>
      </c>
    </row>
    <row r="86" spans="1:13">
      <c r="A86" s="2" t="s">
        <v>1</v>
      </c>
      <c r="C86" s="4">
        <v>8.66</v>
      </c>
      <c r="D86" s="3">
        <f t="shared" si="38"/>
        <v>4.4273511082593098</v>
      </c>
      <c r="E86" s="3">
        <f t="shared" si="38"/>
        <v>4.4465000701379571</v>
      </c>
      <c r="F86" s="3">
        <f t="shared" si="38"/>
        <v>4.494815100348827</v>
      </c>
      <c r="G86" s="3">
        <f t="shared" si="38"/>
        <v>4.6192287399708807</v>
      </c>
      <c r="H86" s="3">
        <f t="shared" si="38"/>
        <v>4.7550909711698264</v>
      </c>
      <c r="I86" s="3">
        <f t="shared" si="39"/>
        <v>4.7907806651662215</v>
      </c>
      <c r="J86" s="3">
        <f t="shared" si="39"/>
        <v>4.8265750669149545</v>
      </c>
      <c r="K86" s="3">
        <f t="shared" si="39"/>
        <v>4.862463277621548</v>
      </c>
      <c r="L86" s="3">
        <f t="shared" si="39"/>
        <v>4.8984344749743718</v>
      </c>
      <c r="M86" s="3">
        <f t="shared" si="39"/>
        <v>4.9344779080140144</v>
      </c>
    </row>
    <row r="87" spans="1:13">
      <c r="A87" s="2" t="s">
        <v>0</v>
      </c>
      <c r="J87" s="1"/>
    </row>
    <row r="89" spans="1:13">
      <c r="A89" s="24" t="s">
        <v>31</v>
      </c>
    </row>
    <row r="90" spans="1:13">
      <c r="A90" s="23" t="s">
        <v>32</v>
      </c>
    </row>
    <row r="91" spans="1:13">
      <c r="A91" s="23" t="s">
        <v>82</v>
      </c>
    </row>
    <row r="92" spans="1:13">
      <c r="A92" s="23"/>
    </row>
    <row r="93" spans="1:13">
      <c r="A93" s="23" t="s">
        <v>53</v>
      </c>
    </row>
    <row r="94" spans="1:13">
      <c r="A94" s="23" t="s">
        <v>47</v>
      </c>
    </row>
    <row r="96" spans="1:13">
      <c r="A96" s="23" t="s">
        <v>59</v>
      </c>
    </row>
    <row r="97" spans="1:1">
      <c r="A97" s="23" t="s">
        <v>60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E9E1C-6A8E-0C4D-BFE6-8B990A9645A1}">
  <dimension ref="A1:N92"/>
  <sheetViews>
    <sheetView showGridLines="0" workbookViewId="0">
      <selection activeCell="O21" sqref="O21"/>
    </sheetView>
  </sheetViews>
  <sheetFormatPr defaultColWidth="11" defaultRowHeight="15.75"/>
  <cols>
    <col min="8" max="13" width="11" customWidth="1"/>
  </cols>
  <sheetData>
    <row r="1" spans="1:14" s="19" customFormat="1" ht="44" customHeight="1">
      <c r="C1" s="20" t="s">
        <v>24</v>
      </c>
      <c r="D1" s="20" t="s">
        <v>23</v>
      </c>
      <c r="E1" s="20" t="s">
        <v>22</v>
      </c>
      <c r="F1" s="20" t="s">
        <v>21</v>
      </c>
      <c r="G1" s="20" t="s">
        <v>20</v>
      </c>
      <c r="H1" s="20" t="s">
        <v>19</v>
      </c>
      <c r="I1" s="20" t="s">
        <v>26</v>
      </c>
      <c r="J1" s="20" t="s">
        <v>27</v>
      </c>
      <c r="K1" s="20" t="s">
        <v>28</v>
      </c>
      <c r="L1" s="20" t="s">
        <v>29</v>
      </c>
      <c r="M1" s="20" t="s">
        <v>30</v>
      </c>
      <c r="N1" s="21" t="s">
        <v>25</v>
      </c>
    </row>
    <row r="2" spans="1:14">
      <c r="A2" s="14" t="s">
        <v>18</v>
      </c>
    </row>
    <row r="3" spans="1:14">
      <c r="A3" s="18" t="s">
        <v>17</v>
      </c>
      <c r="D3" s="17">
        <f>'Inputs '!C5</f>
        <v>49.830306678459053</v>
      </c>
      <c r="E3" s="17">
        <f>'Inputs '!D5</f>
        <v>48.702174636836638</v>
      </c>
      <c r="F3" s="17">
        <f>'Inputs '!E5</f>
        <v>47.599582913710485</v>
      </c>
      <c r="G3" s="17">
        <f>'Inputs '!F5</f>
        <v>46.521953289648117</v>
      </c>
      <c r="H3" s="17">
        <f>'Inputs '!G5</f>
        <v>45.4687206358021</v>
      </c>
      <c r="I3" s="17">
        <f>H3*(1+$N$3)</f>
        <v>44.439332617546107</v>
      </c>
      <c r="J3" s="17">
        <f t="shared" ref="J3:M3" si="0">I3*(1+$N$3)</f>
        <v>43.433249404820415</v>
      </c>
      <c r="K3" s="17">
        <f t="shared" si="0"/>
        <v>42.449943389035099</v>
      </c>
      <c r="L3" s="17">
        <f t="shared" si="0"/>
        <v>41.488898906382325</v>
      </c>
      <c r="M3" s="17">
        <f t="shared" si="0"/>
        <v>40.54961196741278</v>
      </c>
      <c r="N3" s="22">
        <f>(H3/D3)^(0.25)-1</f>
        <v>-2.26394761907035E-2</v>
      </c>
    </row>
    <row r="4" spans="1:14">
      <c r="A4" s="16" t="s">
        <v>16</v>
      </c>
      <c r="D4" s="17">
        <f>'Inputs '!C6</f>
        <v>296.94461199010146</v>
      </c>
      <c r="E4" s="17">
        <f>'Inputs '!D6</f>
        <v>320.4577535131765</v>
      </c>
      <c r="F4" s="17">
        <f>'Inputs '!E6</f>
        <v>319.30957219506024</v>
      </c>
      <c r="G4" s="17">
        <f>'Inputs '!F6</f>
        <v>339.12267993382056</v>
      </c>
      <c r="H4" s="17">
        <f>'Inputs '!G6</f>
        <v>356.6129969902795</v>
      </c>
      <c r="I4" s="17">
        <f>H4*(1+$N$4)</f>
        <v>356.6129969902795</v>
      </c>
      <c r="J4" s="17">
        <f t="shared" ref="J4:M4" si="1">I4*(1+$N$4)</f>
        <v>356.6129969902795</v>
      </c>
      <c r="K4" s="17">
        <f t="shared" si="1"/>
        <v>356.6129969902795</v>
      </c>
      <c r="L4" s="17">
        <f t="shared" si="1"/>
        <v>356.6129969902795</v>
      </c>
      <c r="M4" s="17">
        <f t="shared" si="1"/>
        <v>356.6129969902795</v>
      </c>
      <c r="N4" s="22">
        <v>0</v>
      </c>
    </row>
    <row r="5" spans="1:14">
      <c r="A5" s="6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1:14">
      <c r="A6" s="6" t="s">
        <v>46</v>
      </c>
      <c r="D6" s="26">
        <f>'Inputs '!C14</f>
        <v>1.9964216805305312E-2</v>
      </c>
      <c r="E6" s="26">
        <f>'Inputs '!D14</f>
        <v>1.9964216805305312E-2</v>
      </c>
      <c r="F6" s="26">
        <f>'Inputs '!E14</f>
        <v>1.9964216805305312E-2</v>
      </c>
      <c r="G6" s="26">
        <f>'Inputs '!F14</f>
        <v>1.9964216805305312E-2</v>
      </c>
      <c r="H6" s="26">
        <f>'Inputs '!G14</f>
        <v>1.9964216805305312E-2</v>
      </c>
      <c r="I6" s="26">
        <f>H6</f>
        <v>1.9964216805305312E-2</v>
      </c>
      <c r="J6" s="26">
        <f t="shared" ref="J6:M6" si="2">I6</f>
        <v>1.9964216805305312E-2</v>
      </c>
      <c r="K6" s="26">
        <f t="shared" si="2"/>
        <v>1.9964216805305312E-2</v>
      </c>
      <c r="L6" s="26">
        <f t="shared" si="2"/>
        <v>1.9964216805305312E-2</v>
      </c>
      <c r="M6" s="26">
        <f t="shared" si="2"/>
        <v>1.9964216805305312E-2</v>
      </c>
    </row>
    <row r="7" spans="1:14">
      <c r="A7" s="6" t="s">
        <v>48</v>
      </c>
      <c r="D7" s="27">
        <f>'Inputs '!B15</f>
        <v>40</v>
      </c>
      <c r="E7" s="27">
        <f t="shared" ref="E7:H7" si="3">D7</f>
        <v>40</v>
      </c>
      <c r="F7" s="27">
        <f t="shared" si="3"/>
        <v>40</v>
      </c>
      <c r="G7" s="27">
        <f t="shared" si="3"/>
        <v>40</v>
      </c>
      <c r="H7" s="27">
        <f t="shared" si="3"/>
        <v>40</v>
      </c>
      <c r="I7" s="27">
        <f>H7</f>
        <v>40</v>
      </c>
      <c r="J7" s="27">
        <f t="shared" ref="J7:M7" si="4">I7</f>
        <v>40</v>
      </c>
      <c r="K7" s="27">
        <f t="shared" si="4"/>
        <v>40</v>
      </c>
      <c r="L7" s="27">
        <f t="shared" si="4"/>
        <v>40</v>
      </c>
      <c r="M7" s="27">
        <f t="shared" si="4"/>
        <v>40</v>
      </c>
    </row>
    <row r="8" spans="1:14">
      <c r="A8" s="6" t="s">
        <v>49</v>
      </c>
      <c r="D8" s="26">
        <f>'Inputs '!C16</f>
        <v>7.0999999999999994E-2</v>
      </c>
      <c r="E8" s="26">
        <f>'Inputs '!D16</f>
        <v>7.0999999999999994E-2</v>
      </c>
      <c r="F8" s="26">
        <f>'Inputs '!E16</f>
        <v>7.0999999999999994E-2</v>
      </c>
      <c r="G8" s="26">
        <f>'Inputs '!F16</f>
        <v>7.0999999999999994E-2</v>
      </c>
      <c r="H8" s="26">
        <f>'Inputs '!G16</f>
        <v>7.0999999999999994E-2</v>
      </c>
      <c r="I8" s="26">
        <f t="shared" ref="I8:M8" si="5">H8</f>
        <v>7.0999999999999994E-2</v>
      </c>
      <c r="J8" s="26">
        <f t="shared" si="5"/>
        <v>7.0999999999999994E-2</v>
      </c>
      <c r="K8" s="26">
        <f t="shared" si="5"/>
        <v>7.0999999999999994E-2</v>
      </c>
      <c r="L8" s="26">
        <f t="shared" si="5"/>
        <v>7.0999999999999994E-2</v>
      </c>
      <c r="M8" s="26">
        <f t="shared" si="5"/>
        <v>7.0999999999999994E-2</v>
      </c>
    </row>
    <row r="9" spans="1:14">
      <c r="A9" s="6"/>
      <c r="D9" s="25"/>
      <c r="E9" s="25"/>
      <c r="F9" s="25"/>
      <c r="G9" s="25"/>
      <c r="H9" s="25"/>
      <c r="I9" s="25"/>
      <c r="J9" s="25"/>
      <c r="K9" s="25"/>
      <c r="L9" s="25"/>
      <c r="M9" s="25"/>
    </row>
    <row r="10" spans="1:14">
      <c r="A10" s="14" t="s">
        <v>33</v>
      </c>
      <c r="D10" s="25"/>
      <c r="E10" s="25"/>
      <c r="F10" s="25"/>
      <c r="G10" s="25"/>
      <c r="H10" s="25"/>
      <c r="I10" s="25"/>
      <c r="J10" s="25"/>
      <c r="K10" s="25"/>
      <c r="L10" s="25"/>
      <c r="M10" s="25"/>
    </row>
    <row r="11" spans="1:14">
      <c r="A11" s="14" t="s">
        <v>38</v>
      </c>
      <c r="D11" s="25"/>
      <c r="E11" s="25"/>
      <c r="F11" s="25"/>
      <c r="G11" s="25"/>
      <c r="H11" s="25"/>
      <c r="I11" s="25"/>
      <c r="J11" s="25"/>
      <c r="K11" s="25"/>
      <c r="L11" s="25"/>
      <c r="M11" s="25"/>
    </row>
    <row r="12" spans="1:14">
      <c r="A12" s="6" t="s">
        <v>34</v>
      </c>
      <c r="D12" s="25">
        <f>'Inputs '!C10</f>
        <v>10911.799412602795</v>
      </c>
      <c r="E12" s="25">
        <f>D15</f>
        <v>11426.589553802103</v>
      </c>
      <c r="F12" s="25">
        <f t="shared" ref="F12:M12" si="6">E15</f>
        <v>11975.170218512621</v>
      </c>
      <c r="G12" s="25">
        <f t="shared" si="6"/>
        <v>12533.554685230501</v>
      </c>
      <c r="H12" s="25">
        <f t="shared" si="6"/>
        <v>13122.899968241414</v>
      </c>
      <c r="I12" s="25">
        <f t="shared" si="6"/>
        <v>13741.501385312</v>
      </c>
      <c r="J12" s="25">
        <f t="shared" si="6"/>
        <v>14372.452695189051</v>
      </c>
      <c r="K12" s="25">
        <f t="shared" si="6"/>
        <v>15016.00045381008</v>
      </c>
      <c r="L12" s="25">
        <f t="shared" si="6"/>
        <v>15672.396139408787</v>
      </c>
      <c r="M12" s="25">
        <f t="shared" si="6"/>
        <v>16341.896250784854</v>
      </c>
    </row>
    <row r="13" spans="1:14">
      <c r="A13" s="6" t="s">
        <v>35</v>
      </c>
      <c r="D13" s="25">
        <f>D12*D6</f>
        <v>217.84552920920535</v>
      </c>
      <c r="E13" s="25">
        <f t="shared" ref="E13:M13" si="7">E12*E6</f>
        <v>228.12291119734206</v>
      </c>
      <c r="F13" s="25">
        <f t="shared" si="7"/>
        <v>239.07489452282135</v>
      </c>
      <c r="G13" s="25">
        <f t="shared" si="7"/>
        <v>250.22260307709192</v>
      </c>
      <c r="H13" s="25">
        <f t="shared" si="7"/>
        <v>261.98842008030579</v>
      </c>
      <c r="I13" s="25">
        <f t="shared" si="7"/>
        <v>274.33831288677203</v>
      </c>
      <c r="J13" s="25">
        <f t="shared" si="7"/>
        <v>286.93476163074888</v>
      </c>
      <c r="K13" s="25">
        <f t="shared" si="7"/>
        <v>299.78268860842741</v>
      </c>
      <c r="L13" s="25">
        <f t="shared" si="7"/>
        <v>312.88711438578702</v>
      </c>
      <c r="M13" s="25">
        <f t="shared" si="7"/>
        <v>326.25315976047483</v>
      </c>
    </row>
    <row r="14" spans="1:14">
      <c r="A14" s="6" t="s">
        <v>36</v>
      </c>
      <c r="D14" s="25">
        <f>D4</f>
        <v>296.94461199010146</v>
      </c>
      <c r="E14" s="25">
        <f t="shared" ref="E14:M14" si="8">E4</f>
        <v>320.4577535131765</v>
      </c>
      <c r="F14" s="25">
        <f t="shared" si="8"/>
        <v>319.30957219506024</v>
      </c>
      <c r="G14" s="25">
        <f t="shared" si="8"/>
        <v>339.12267993382056</v>
      </c>
      <c r="H14" s="25">
        <f t="shared" si="8"/>
        <v>356.6129969902795</v>
      </c>
      <c r="I14" s="25">
        <f t="shared" si="8"/>
        <v>356.6129969902795</v>
      </c>
      <c r="J14" s="25">
        <f t="shared" si="8"/>
        <v>356.6129969902795</v>
      </c>
      <c r="K14" s="25">
        <f t="shared" si="8"/>
        <v>356.6129969902795</v>
      </c>
      <c r="L14" s="25">
        <f t="shared" si="8"/>
        <v>356.6129969902795</v>
      </c>
      <c r="M14" s="25">
        <f t="shared" si="8"/>
        <v>356.6129969902795</v>
      </c>
    </row>
    <row r="15" spans="1:14">
      <c r="A15" s="6" t="s">
        <v>37</v>
      </c>
      <c r="D15" s="10">
        <f>SUM(D12:D14)</f>
        <v>11426.589553802103</v>
      </c>
      <c r="E15" s="10">
        <f t="shared" ref="E15:M15" si="9">SUM(E12:E14)</f>
        <v>11975.170218512621</v>
      </c>
      <c r="F15" s="10">
        <f t="shared" si="9"/>
        <v>12533.554685230501</v>
      </c>
      <c r="G15" s="10">
        <f t="shared" si="9"/>
        <v>13122.899968241414</v>
      </c>
      <c r="H15" s="10">
        <f t="shared" si="9"/>
        <v>13741.501385312</v>
      </c>
      <c r="I15" s="10">
        <f t="shared" si="9"/>
        <v>14372.452695189051</v>
      </c>
      <c r="J15" s="10">
        <f t="shared" si="9"/>
        <v>15016.00045381008</v>
      </c>
      <c r="K15" s="10">
        <f t="shared" si="9"/>
        <v>15672.396139408787</v>
      </c>
      <c r="L15" s="10">
        <f t="shared" si="9"/>
        <v>16341.896250784854</v>
      </c>
      <c r="M15" s="10">
        <f t="shared" si="9"/>
        <v>17024.762407535607</v>
      </c>
    </row>
    <row r="16" spans="1:14">
      <c r="A16" s="6"/>
      <c r="D16" s="25"/>
      <c r="E16" s="25"/>
      <c r="F16" s="25"/>
      <c r="G16" s="25"/>
      <c r="H16" s="25"/>
      <c r="I16" s="25"/>
      <c r="J16" s="25"/>
      <c r="K16" s="25"/>
      <c r="L16" s="25"/>
      <c r="M16" s="25"/>
    </row>
    <row r="17" spans="1:13">
      <c r="A17" s="14" t="s">
        <v>39</v>
      </c>
      <c r="D17" s="25"/>
      <c r="E17" s="25"/>
      <c r="F17" s="25"/>
      <c r="G17" s="25"/>
      <c r="H17" s="25"/>
      <c r="I17" s="25"/>
      <c r="J17" s="25"/>
      <c r="K17" s="25"/>
      <c r="L17" s="25"/>
      <c r="M17" s="25"/>
    </row>
    <row r="18" spans="1:13">
      <c r="A18" s="6" t="s">
        <v>34</v>
      </c>
      <c r="D18" s="25">
        <f>'Inputs '!C11</f>
        <v>5872.3344380553799</v>
      </c>
      <c r="E18" s="25">
        <f>D20</f>
        <v>6157.9991769004328</v>
      </c>
      <c r="F18" s="25">
        <f t="shared" ref="F18:M18" si="10">E20</f>
        <v>6457.3784323632481</v>
      </c>
      <c r="G18" s="25">
        <f t="shared" si="10"/>
        <v>6770.7172994940101</v>
      </c>
      <c r="H18" s="25">
        <f t="shared" si="10"/>
        <v>7098.7897987000451</v>
      </c>
      <c r="I18" s="25">
        <f t="shared" si="10"/>
        <v>7442.3273333328452</v>
      </c>
      <c r="J18" s="25">
        <f t="shared" si="10"/>
        <v>7801.6386507125717</v>
      </c>
      <c r="K18" s="25">
        <f t="shared" si="10"/>
        <v>8177.0386620578238</v>
      </c>
      <c r="L18" s="25">
        <f t="shared" si="10"/>
        <v>8568.8485655430432</v>
      </c>
      <c r="M18" s="25">
        <f t="shared" si="10"/>
        <v>8977.3959718126644</v>
      </c>
    </row>
    <row r="19" spans="1:13">
      <c r="A19" s="6" t="s">
        <v>40</v>
      </c>
      <c r="D19" s="25">
        <f>D15/D7</f>
        <v>285.66473884505257</v>
      </c>
      <c r="E19" s="25">
        <f t="shared" ref="E19:M19" si="11">E15/E7</f>
        <v>299.37925546281554</v>
      </c>
      <c r="F19" s="25">
        <f t="shared" si="11"/>
        <v>313.33886713076254</v>
      </c>
      <c r="G19" s="25">
        <f t="shared" si="11"/>
        <v>328.07249920603533</v>
      </c>
      <c r="H19" s="25">
        <f t="shared" si="11"/>
        <v>343.53753463279998</v>
      </c>
      <c r="I19" s="25">
        <f t="shared" si="11"/>
        <v>359.31131737972629</v>
      </c>
      <c r="J19" s="25">
        <f t="shared" si="11"/>
        <v>375.40001134525198</v>
      </c>
      <c r="K19" s="25">
        <f t="shared" si="11"/>
        <v>391.80990348521971</v>
      </c>
      <c r="L19" s="25">
        <f t="shared" si="11"/>
        <v>408.54740626962132</v>
      </c>
      <c r="M19" s="25">
        <f t="shared" si="11"/>
        <v>425.61906018839016</v>
      </c>
    </row>
    <row r="20" spans="1:13">
      <c r="A20" s="6" t="s">
        <v>37</v>
      </c>
      <c r="D20" s="10">
        <f>SUM(D18:D19)</f>
        <v>6157.9991769004328</v>
      </c>
      <c r="E20" s="10">
        <f t="shared" ref="E20:M20" si="12">SUM(E18:E19)</f>
        <v>6457.3784323632481</v>
      </c>
      <c r="F20" s="10">
        <f t="shared" si="12"/>
        <v>6770.7172994940101</v>
      </c>
      <c r="G20" s="10">
        <f t="shared" si="12"/>
        <v>7098.7897987000451</v>
      </c>
      <c r="H20" s="10">
        <f t="shared" si="12"/>
        <v>7442.3273333328452</v>
      </c>
      <c r="I20" s="10">
        <f t="shared" si="12"/>
        <v>7801.6386507125717</v>
      </c>
      <c r="J20" s="10">
        <f t="shared" si="12"/>
        <v>8177.0386620578238</v>
      </c>
      <c r="K20" s="10">
        <f t="shared" si="12"/>
        <v>8568.8485655430432</v>
      </c>
      <c r="L20" s="10">
        <f t="shared" si="12"/>
        <v>8977.3959718126644</v>
      </c>
      <c r="M20" s="10">
        <f t="shared" si="12"/>
        <v>9403.0150320010544</v>
      </c>
    </row>
    <row r="21" spans="1:13">
      <c r="A21" s="6"/>
      <c r="D21" s="25"/>
      <c r="E21" s="25"/>
      <c r="F21" s="25"/>
      <c r="G21" s="25"/>
      <c r="H21" s="25"/>
      <c r="I21" s="25"/>
      <c r="J21" s="25"/>
      <c r="K21" s="25"/>
      <c r="L21" s="25"/>
      <c r="M21" s="25"/>
    </row>
    <row r="22" spans="1:13">
      <c r="A22" s="14" t="s">
        <v>41</v>
      </c>
      <c r="D22" s="25"/>
      <c r="E22" s="25"/>
      <c r="F22" s="25"/>
      <c r="G22" s="25"/>
      <c r="H22" s="25"/>
      <c r="I22" s="25"/>
      <c r="J22" s="25"/>
      <c r="K22" s="25"/>
      <c r="L22" s="25"/>
      <c r="M22" s="25"/>
    </row>
    <row r="23" spans="1:13">
      <c r="A23" s="6" t="s">
        <v>42</v>
      </c>
      <c r="D23" s="25">
        <f>D12-D18</f>
        <v>5039.4649745474153</v>
      </c>
      <c r="E23" s="25">
        <f t="shared" ref="E23:M23" si="13">E12-E18</f>
        <v>5268.5903769016704</v>
      </c>
      <c r="F23" s="25">
        <f t="shared" si="13"/>
        <v>5517.7917861493734</v>
      </c>
      <c r="G23" s="25">
        <f t="shared" si="13"/>
        <v>5762.8373857364913</v>
      </c>
      <c r="H23" s="25">
        <f t="shared" si="13"/>
        <v>6024.110169541369</v>
      </c>
      <c r="I23" s="25">
        <f t="shared" si="13"/>
        <v>6299.1740519791547</v>
      </c>
      <c r="J23" s="25">
        <f t="shared" si="13"/>
        <v>6570.8140444764795</v>
      </c>
      <c r="K23" s="25">
        <f t="shared" si="13"/>
        <v>6838.9617917522564</v>
      </c>
      <c r="L23" s="25">
        <f t="shared" si="13"/>
        <v>7103.5475738657442</v>
      </c>
      <c r="M23" s="25">
        <f t="shared" si="13"/>
        <v>7364.5002789721893</v>
      </c>
    </row>
    <row r="24" spans="1:13">
      <c r="A24" s="6" t="s">
        <v>36</v>
      </c>
      <c r="D24" s="25">
        <f>D14</f>
        <v>296.94461199010146</v>
      </c>
      <c r="E24" s="25">
        <f t="shared" ref="E24:M24" si="14">E14</f>
        <v>320.4577535131765</v>
      </c>
      <c r="F24" s="25">
        <f t="shared" si="14"/>
        <v>319.30957219506024</v>
      </c>
      <c r="G24" s="25">
        <f t="shared" si="14"/>
        <v>339.12267993382056</v>
      </c>
      <c r="H24" s="25">
        <f t="shared" si="14"/>
        <v>356.6129969902795</v>
      </c>
      <c r="I24" s="25">
        <f t="shared" si="14"/>
        <v>356.6129969902795</v>
      </c>
      <c r="J24" s="25">
        <f t="shared" si="14"/>
        <v>356.6129969902795</v>
      </c>
      <c r="K24" s="25">
        <f t="shared" si="14"/>
        <v>356.6129969902795</v>
      </c>
      <c r="L24" s="25">
        <f t="shared" si="14"/>
        <v>356.6129969902795</v>
      </c>
      <c r="M24" s="25">
        <f t="shared" si="14"/>
        <v>356.6129969902795</v>
      </c>
    </row>
    <row r="25" spans="1:13">
      <c r="A25" s="6" t="s">
        <v>35</v>
      </c>
      <c r="D25" s="25">
        <f>D13</f>
        <v>217.84552920920535</v>
      </c>
      <c r="E25" s="25">
        <f t="shared" ref="E25:M25" si="15">E13</f>
        <v>228.12291119734206</v>
      </c>
      <c r="F25" s="25">
        <f t="shared" si="15"/>
        <v>239.07489452282135</v>
      </c>
      <c r="G25" s="25">
        <f t="shared" si="15"/>
        <v>250.22260307709192</v>
      </c>
      <c r="H25" s="25">
        <f t="shared" si="15"/>
        <v>261.98842008030579</v>
      </c>
      <c r="I25" s="25">
        <f t="shared" si="15"/>
        <v>274.33831288677203</v>
      </c>
      <c r="J25" s="25">
        <f t="shared" si="15"/>
        <v>286.93476163074888</v>
      </c>
      <c r="K25" s="25">
        <f t="shared" si="15"/>
        <v>299.78268860842741</v>
      </c>
      <c r="L25" s="25">
        <f t="shared" si="15"/>
        <v>312.88711438578702</v>
      </c>
      <c r="M25" s="25">
        <f t="shared" si="15"/>
        <v>326.25315976047483</v>
      </c>
    </row>
    <row r="26" spans="1:13">
      <c r="A26" s="6" t="s">
        <v>43</v>
      </c>
      <c r="D26" s="25">
        <f>-D19</f>
        <v>-285.66473884505257</v>
      </c>
      <c r="E26" s="25">
        <f t="shared" ref="E26:M26" si="16">-E19</f>
        <v>-299.37925546281554</v>
      </c>
      <c r="F26" s="25">
        <f t="shared" si="16"/>
        <v>-313.33886713076254</v>
      </c>
      <c r="G26" s="25">
        <f t="shared" si="16"/>
        <v>-328.07249920603533</v>
      </c>
      <c r="H26" s="25">
        <f t="shared" si="16"/>
        <v>-343.53753463279998</v>
      </c>
      <c r="I26" s="25">
        <f t="shared" si="16"/>
        <v>-359.31131737972629</v>
      </c>
      <c r="J26" s="25">
        <f t="shared" si="16"/>
        <v>-375.40001134525198</v>
      </c>
      <c r="K26" s="25">
        <f t="shared" si="16"/>
        <v>-391.80990348521971</v>
      </c>
      <c r="L26" s="25">
        <f t="shared" si="16"/>
        <v>-408.54740626962132</v>
      </c>
      <c r="M26" s="25">
        <f t="shared" si="16"/>
        <v>-425.61906018839016</v>
      </c>
    </row>
    <row r="27" spans="1:13">
      <c r="A27" s="6" t="s">
        <v>37</v>
      </c>
      <c r="D27" s="10">
        <f>SUM(D23:D26)</f>
        <v>5268.5903769016695</v>
      </c>
      <c r="E27" s="10">
        <f t="shared" ref="E27:M27" si="17">SUM(E23:E26)</f>
        <v>5517.7917861493734</v>
      </c>
      <c r="F27" s="10">
        <f t="shared" si="17"/>
        <v>5762.8373857364932</v>
      </c>
      <c r="G27" s="10">
        <f t="shared" si="17"/>
        <v>6024.1101695413681</v>
      </c>
      <c r="H27" s="10">
        <f t="shared" si="17"/>
        <v>6299.1740519791547</v>
      </c>
      <c r="I27" s="10">
        <f t="shared" si="17"/>
        <v>6570.8140444764795</v>
      </c>
      <c r="J27" s="10">
        <f t="shared" si="17"/>
        <v>6838.9617917522555</v>
      </c>
      <c r="K27" s="10">
        <f t="shared" si="17"/>
        <v>7103.5475738657442</v>
      </c>
      <c r="L27" s="10">
        <f t="shared" si="17"/>
        <v>7364.5002789721893</v>
      </c>
      <c r="M27" s="10">
        <f t="shared" si="17"/>
        <v>7621.7473755345536</v>
      </c>
    </row>
    <row r="28" spans="1:13">
      <c r="A28" s="6"/>
      <c r="D28" s="25"/>
      <c r="E28" s="25"/>
      <c r="F28" s="25"/>
      <c r="G28" s="25"/>
      <c r="H28" s="25"/>
      <c r="I28" s="25"/>
      <c r="J28" s="25"/>
      <c r="K28" s="25"/>
      <c r="L28" s="25"/>
      <c r="M28" s="25"/>
    </row>
    <row r="29" spans="1:13">
      <c r="A29" s="6" t="s">
        <v>51</v>
      </c>
      <c r="D29" s="25">
        <f>(D27+D23)/2</f>
        <v>5154.0276757245429</v>
      </c>
      <c r="E29" s="25">
        <f t="shared" ref="E29:M29" si="18">(E27+E23)/2</f>
        <v>5393.1910815255214</v>
      </c>
      <c r="F29" s="25">
        <f t="shared" si="18"/>
        <v>5640.3145859429333</v>
      </c>
      <c r="G29" s="25">
        <f t="shared" si="18"/>
        <v>5893.4737776389302</v>
      </c>
      <c r="H29" s="25">
        <f t="shared" si="18"/>
        <v>6161.6421107602619</v>
      </c>
      <c r="I29" s="25">
        <f t="shared" si="18"/>
        <v>6434.9940482278171</v>
      </c>
      <c r="J29" s="25">
        <f t="shared" si="18"/>
        <v>6704.8879181143675</v>
      </c>
      <c r="K29" s="25">
        <f t="shared" si="18"/>
        <v>6971.2546828089999</v>
      </c>
      <c r="L29" s="25">
        <f t="shared" si="18"/>
        <v>7234.0239264189668</v>
      </c>
      <c r="M29" s="25">
        <f t="shared" si="18"/>
        <v>7493.1238272533719</v>
      </c>
    </row>
    <row r="30" spans="1:13">
      <c r="A30" s="6"/>
      <c r="D30" s="25"/>
      <c r="E30" s="25"/>
      <c r="F30" s="25"/>
      <c r="G30" s="25"/>
      <c r="H30" s="25"/>
      <c r="I30" s="25"/>
      <c r="J30" s="25"/>
      <c r="K30" s="25"/>
      <c r="L30" s="25"/>
      <c r="M30" s="25"/>
    </row>
    <row r="31" spans="1:13">
      <c r="A31" s="14" t="s">
        <v>44</v>
      </c>
      <c r="D31" s="25"/>
      <c r="E31" s="25"/>
      <c r="F31" s="25"/>
      <c r="G31" s="25"/>
      <c r="H31" s="25"/>
      <c r="I31" s="25"/>
      <c r="J31" s="25"/>
      <c r="K31" s="25"/>
      <c r="L31" s="25"/>
      <c r="M31" s="25"/>
    </row>
    <row r="32" spans="1:13">
      <c r="A32" s="18" t="s">
        <v>17</v>
      </c>
      <c r="D32" s="25">
        <f>D3</f>
        <v>49.830306678459053</v>
      </c>
      <c r="E32" s="25">
        <f t="shared" ref="E32:M32" si="19">E3</f>
        <v>48.702174636836638</v>
      </c>
      <c r="F32" s="25">
        <f t="shared" si="19"/>
        <v>47.599582913710485</v>
      </c>
      <c r="G32" s="25">
        <f t="shared" si="19"/>
        <v>46.521953289648117</v>
      </c>
      <c r="H32" s="25">
        <f t="shared" si="19"/>
        <v>45.4687206358021</v>
      </c>
      <c r="I32" s="25">
        <f t="shared" si="19"/>
        <v>44.439332617546107</v>
      </c>
      <c r="J32" s="25">
        <f t="shared" si="19"/>
        <v>43.433249404820415</v>
      </c>
      <c r="K32" s="25">
        <f t="shared" si="19"/>
        <v>42.449943389035099</v>
      </c>
      <c r="L32" s="25">
        <f t="shared" si="19"/>
        <v>41.488898906382325</v>
      </c>
      <c r="M32" s="25">
        <f t="shared" si="19"/>
        <v>40.54961196741278</v>
      </c>
    </row>
    <row r="33" spans="1:13">
      <c r="A33" s="6" t="s">
        <v>45</v>
      </c>
      <c r="D33" s="25">
        <f>D19</f>
        <v>285.66473884505257</v>
      </c>
      <c r="E33" s="25">
        <f t="shared" ref="E33:M33" si="20">E19</f>
        <v>299.37925546281554</v>
      </c>
      <c r="F33" s="25">
        <f t="shared" si="20"/>
        <v>313.33886713076254</v>
      </c>
      <c r="G33" s="25">
        <f t="shared" si="20"/>
        <v>328.07249920603533</v>
      </c>
      <c r="H33" s="25">
        <f t="shared" si="20"/>
        <v>343.53753463279998</v>
      </c>
      <c r="I33" s="25">
        <f t="shared" si="20"/>
        <v>359.31131737972629</v>
      </c>
      <c r="J33" s="25">
        <f t="shared" si="20"/>
        <v>375.40001134525198</v>
      </c>
      <c r="K33" s="25">
        <f t="shared" si="20"/>
        <v>391.80990348521971</v>
      </c>
      <c r="L33" s="25">
        <f t="shared" si="20"/>
        <v>408.54740626962132</v>
      </c>
      <c r="M33" s="25">
        <f t="shared" si="20"/>
        <v>425.61906018839016</v>
      </c>
    </row>
    <row r="34" spans="1:13">
      <c r="A34" s="6" t="s">
        <v>35</v>
      </c>
      <c r="D34" s="25">
        <f>-D25</f>
        <v>-217.84552920920535</v>
      </c>
      <c r="E34" s="25">
        <f t="shared" ref="E34:M34" si="21">-E25</f>
        <v>-228.12291119734206</v>
      </c>
      <c r="F34" s="25">
        <f t="shared" si="21"/>
        <v>-239.07489452282135</v>
      </c>
      <c r="G34" s="25">
        <f t="shared" si="21"/>
        <v>-250.22260307709192</v>
      </c>
      <c r="H34" s="25">
        <f t="shared" si="21"/>
        <v>-261.98842008030579</v>
      </c>
      <c r="I34" s="25">
        <f t="shared" si="21"/>
        <v>-274.33831288677203</v>
      </c>
      <c r="J34" s="25">
        <f t="shared" si="21"/>
        <v>-286.93476163074888</v>
      </c>
      <c r="K34" s="25">
        <f t="shared" si="21"/>
        <v>-299.78268860842741</v>
      </c>
      <c r="L34" s="25">
        <f t="shared" si="21"/>
        <v>-312.88711438578702</v>
      </c>
      <c r="M34" s="25">
        <f t="shared" si="21"/>
        <v>-326.25315976047483</v>
      </c>
    </row>
    <row r="35" spans="1:13">
      <c r="A35" s="6" t="s">
        <v>50</v>
      </c>
      <c r="D35" s="25">
        <f>D29*D8</f>
        <v>365.93596497644251</v>
      </c>
      <c r="E35" s="25">
        <f t="shared" ref="E35:M35" si="22">E29*E8</f>
        <v>382.91656678831197</v>
      </c>
      <c r="F35" s="25">
        <f t="shared" si="22"/>
        <v>400.46233560194821</v>
      </c>
      <c r="G35" s="25">
        <f t="shared" si="22"/>
        <v>418.43663821236402</v>
      </c>
      <c r="H35" s="25">
        <f t="shared" si="22"/>
        <v>437.47658986397857</v>
      </c>
      <c r="I35" s="25">
        <f t="shared" si="22"/>
        <v>456.88457742417495</v>
      </c>
      <c r="J35" s="25">
        <f t="shared" si="22"/>
        <v>476.04704218612005</v>
      </c>
      <c r="K35" s="25">
        <f t="shared" si="22"/>
        <v>494.95908247943896</v>
      </c>
      <c r="L35" s="25">
        <f t="shared" si="22"/>
        <v>513.61569877574664</v>
      </c>
      <c r="M35" s="25">
        <f t="shared" si="22"/>
        <v>532.0117917349894</v>
      </c>
    </row>
    <row r="36" spans="1:13">
      <c r="A36" s="6" t="s">
        <v>52</v>
      </c>
      <c r="D36" s="10">
        <f>SUM(D32:D35)</f>
        <v>483.58548129074882</v>
      </c>
      <c r="E36" s="10">
        <f t="shared" ref="E36:M36" si="23">SUM(E32:E35)</f>
        <v>502.87508569062209</v>
      </c>
      <c r="F36" s="10">
        <f t="shared" si="23"/>
        <v>522.32589112359983</v>
      </c>
      <c r="G36" s="10">
        <f t="shared" si="23"/>
        <v>542.8084876309556</v>
      </c>
      <c r="H36" s="10">
        <f t="shared" si="23"/>
        <v>564.49442505227489</v>
      </c>
      <c r="I36" s="10">
        <f t="shared" si="23"/>
        <v>586.29691453467535</v>
      </c>
      <c r="J36" s="10">
        <f t="shared" si="23"/>
        <v>607.94554130544361</v>
      </c>
      <c r="K36" s="10">
        <f t="shared" si="23"/>
        <v>629.43624074526633</v>
      </c>
      <c r="L36" s="10">
        <f t="shared" si="23"/>
        <v>650.76488956596324</v>
      </c>
      <c r="M36" s="10">
        <f t="shared" si="23"/>
        <v>671.92730413031745</v>
      </c>
    </row>
    <row r="37" spans="1:13">
      <c r="A37" s="6"/>
      <c r="D37" s="25"/>
      <c r="E37" s="25"/>
      <c r="F37" s="25"/>
      <c r="G37" s="25"/>
      <c r="H37" s="25"/>
      <c r="I37" s="25"/>
      <c r="J37" s="25"/>
      <c r="K37" s="25"/>
      <c r="L37" s="25"/>
      <c r="M37" s="25"/>
    </row>
    <row r="38" spans="1:13">
      <c r="A38" s="6"/>
      <c r="D38" s="25"/>
      <c r="E38" s="25"/>
      <c r="F38" s="25"/>
      <c r="G38" s="25"/>
      <c r="H38" s="25"/>
      <c r="I38" s="25"/>
      <c r="J38" s="25"/>
      <c r="K38" s="25"/>
      <c r="L38" s="25"/>
      <c r="M38" s="25"/>
    </row>
    <row r="39" spans="1:13">
      <c r="A39" s="14" t="s">
        <v>14</v>
      </c>
    </row>
    <row r="40" spans="1:13">
      <c r="A40" s="2" t="s">
        <v>8</v>
      </c>
      <c r="D40" s="13">
        <f>'Inputs '!B19</f>
        <v>0.10949205038093422</v>
      </c>
      <c r="E40" s="13">
        <f>D40</f>
        <v>0.10949205038093422</v>
      </c>
      <c r="F40" s="13">
        <f t="shared" ref="F40:H40" si="24">E40</f>
        <v>0.10949205038093422</v>
      </c>
      <c r="G40" s="13">
        <f t="shared" si="24"/>
        <v>0.10949205038093422</v>
      </c>
      <c r="H40" s="13">
        <f t="shared" si="24"/>
        <v>0.10949205038093422</v>
      </c>
      <c r="I40" s="13">
        <f t="shared" ref="I40:M40" si="25">H40</f>
        <v>0.10949205038093422</v>
      </c>
      <c r="J40" s="13">
        <f t="shared" si="25"/>
        <v>0.10949205038093422</v>
      </c>
      <c r="K40" s="13">
        <f t="shared" si="25"/>
        <v>0.10949205038093422</v>
      </c>
      <c r="L40" s="13">
        <f t="shared" si="25"/>
        <v>0.10949205038093422</v>
      </c>
      <c r="M40" s="13">
        <f t="shared" si="25"/>
        <v>0.10949205038093422</v>
      </c>
    </row>
    <row r="41" spans="1:13">
      <c r="A41" s="2" t="s">
        <v>5</v>
      </c>
      <c r="D41" s="13">
        <f>'Inputs '!B20</f>
        <v>0.42208926650764789</v>
      </c>
      <c r="E41" s="13">
        <f t="shared" ref="E41:H45" si="26">D41</f>
        <v>0.42208926650764789</v>
      </c>
      <c r="F41" s="13">
        <f t="shared" si="26"/>
        <v>0.42208926650764789</v>
      </c>
      <c r="G41" s="13">
        <f t="shared" si="26"/>
        <v>0.42208926650764789</v>
      </c>
      <c r="H41" s="13">
        <f t="shared" si="26"/>
        <v>0.42208926650764789</v>
      </c>
      <c r="I41" s="13">
        <f t="shared" ref="I41:M45" si="27">H41</f>
        <v>0.42208926650764789</v>
      </c>
      <c r="J41" s="13">
        <f t="shared" si="27"/>
        <v>0.42208926650764789</v>
      </c>
      <c r="K41" s="13">
        <f t="shared" si="27"/>
        <v>0.42208926650764789</v>
      </c>
      <c r="L41" s="13">
        <f t="shared" si="27"/>
        <v>0.42208926650764789</v>
      </c>
      <c r="M41" s="13">
        <f t="shared" si="27"/>
        <v>0.42208926650764789</v>
      </c>
    </row>
    <row r="42" spans="1:13">
      <c r="A42" s="2" t="s">
        <v>4</v>
      </c>
      <c r="D42" s="13">
        <f>'Inputs '!B21</f>
        <v>9.5793831805839752E-2</v>
      </c>
      <c r="E42" s="13">
        <f t="shared" si="26"/>
        <v>9.5793831805839752E-2</v>
      </c>
      <c r="F42" s="13">
        <f t="shared" si="26"/>
        <v>9.5793831805839752E-2</v>
      </c>
      <c r="G42" s="13">
        <f t="shared" si="26"/>
        <v>9.5793831805839752E-2</v>
      </c>
      <c r="H42" s="13">
        <f t="shared" si="26"/>
        <v>9.5793831805839752E-2</v>
      </c>
      <c r="I42" s="13">
        <f t="shared" si="27"/>
        <v>9.5793831805839752E-2</v>
      </c>
      <c r="J42" s="13">
        <f t="shared" si="27"/>
        <v>9.5793831805839752E-2</v>
      </c>
      <c r="K42" s="13">
        <f t="shared" si="27"/>
        <v>9.5793831805839752E-2</v>
      </c>
      <c r="L42" s="13">
        <f t="shared" si="27"/>
        <v>9.5793831805839752E-2</v>
      </c>
      <c r="M42" s="13">
        <f t="shared" si="27"/>
        <v>9.5793831805839752E-2</v>
      </c>
    </row>
    <row r="43" spans="1:13">
      <c r="A43" s="2" t="s">
        <v>3</v>
      </c>
      <c r="D43" s="13">
        <f>'Inputs '!B22</f>
        <v>0.14182142393995947</v>
      </c>
      <c r="E43" s="13">
        <f t="shared" si="26"/>
        <v>0.14182142393995947</v>
      </c>
      <c r="F43" s="13">
        <f t="shared" si="26"/>
        <v>0.14182142393995947</v>
      </c>
      <c r="G43" s="13">
        <f t="shared" si="26"/>
        <v>0.14182142393995947</v>
      </c>
      <c r="H43" s="13">
        <f t="shared" si="26"/>
        <v>0.14182142393995947</v>
      </c>
      <c r="I43" s="13">
        <f t="shared" si="27"/>
        <v>0.14182142393995947</v>
      </c>
      <c r="J43" s="13">
        <f t="shared" si="27"/>
        <v>0.14182142393995947</v>
      </c>
      <c r="K43" s="13">
        <f t="shared" si="27"/>
        <v>0.14182142393995947</v>
      </c>
      <c r="L43" s="13">
        <f t="shared" si="27"/>
        <v>0.14182142393995947</v>
      </c>
      <c r="M43" s="13">
        <f t="shared" si="27"/>
        <v>0.14182142393995947</v>
      </c>
    </row>
    <row r="44" spans="1:13">
      <c r="A44" s="2" t="s">
        <v>2</v>
      </c>
      <c r="D44" s="13">
        <f>'Inputs '!B23</f>
        <v>0.14680471420048918</v>
      </c>
      <c r="E44" s="13">
        <f t="shared" si="26"/>
        <v>0.14680471420048918</v>
      </c>
      <c r="F44" s="13">
        <f t="shared" si="26"/>
        <v>0.14680471420048918</v>
      </c>
      <c r="G44" s="13">
        <f t="shared" si="26"/>
        <v>0.14680471420048918</v>
      </c>
      <c r="H44" s="13">
        <f t="shared" si="26"/>
        <v>0.14680471420048918</v>
      </c>
      <c r="I44" s="13">
        <f t="shared" si="27"/>
        <v>0.14680471420048918</v>
      </c>
      <c r="J44" s="13">
        <f t="shared" si="27"/>
        <v>0.14680471420048918</v>
      </c>
      <c r="K44" s="13">
        <f t="shared" si="27"/>
        <v>0.14680471420048918</v>
      </c>
      <c r="L44" s="13">
        <f t="shared" si="27"/>
        <v>0.14680471420048918</v>
      </c>
      <c r="M44" s="13">
        <f t="shared" si="27"/>
        <v>0.14680471420048918</v>
      </c>
    </row>
    <row r="45" spans="1:13">
      <c r="A45" s="2" t="s">
        <v>1</v>
      </c>
      <c r="D45" s="13">
        <f>'Inputs '!B24</f>
        <v>8.3998713165129427E-2</v>
      </c>
      <c r="E45" s="13">
        <f t="shared" si="26"/>
        <v>8.3998713165129427E-2</v>
      </c>
      <c r="F45" s="13">
        <f t="shared" si="26"/>
        <v>8.3998713165129427E-2</v>
      </c>
      <c r="G45" s="13">
        <f t="shared" si="26"/>
        <v>8.3998713165129427E-2</v>
      </c>
      <c r="H45" s="13">
        <f t="shared" si="26"/>
        <v>8.3998713165129427E-2</v>
      </c>
      <c r="I45" s="13">
        <f t="shared" si="27"/>
        <v>8.3998713165129427E-2</v>
      </c>
      <c r="J45" s="13">
        <f t="shared" si="27"/>
        <v>8.3998713165129427E-2</v>
      </c>
      <c r="K45" s="13">
        <f t="shared" si="27"/>
        <v>8.3998713165129427E-2</v>
      </c>
      <c r="L45" s="13">
        <f t="shared" si="27"/>
        <v>8.3998713165129427E-2</v>
      </c>
      <c r="M45" s="13">
        <f t="shared" si="27"/>
        <v>8.3998713165129427E-2</v>
      </c>
    </row>
    <row r="46" spans="1:13">
      <c r="A46" s="2" t="s">
        <v>12</v>
      </c>
      <c r="D46" s="12">
        <f>SUM(D40:D45)</f>
        <v>1</v>
      </c>
      <c r="E46" s="12">
        <f t="shared" ref="E46:M46" si="28">SUM(E40:E45)</f>
        <v>1</v>
      </c>
      <c r="F46" s="12">
        <f t="shared" si="28"/>
        <v>1</v>
      </c>
      <c r="G46" s="12">
        <f t="shared" si="28"/>
        <v>1</v>
      </c>
      <c r="H46" s="12">
        <f t="shared" si="28"/>
        <v>1</v>
      </c>
      <c r="I46" s="12">
        <f t="shared" si="28"/>
        <v>1</v>
      </c>
      <c r="J46" s="12">
        <f t="shared" si="28"/>
        <v>1</v>
      </c>
      <c r="K46" s="12">
        <f t="shared" si="28"/>
        <v>1</v>
      </c>
      <c r="L46" s="12">
        <f t="shared" si="28"/>
        <v>1</v>
      </c>
      <c r="M46" s="12">
        <f t="shared" si="28"/>
        <v>1</v>
      </c>
    </row>
    <row r="47" spans="1:13">
      <c r="A47" s="5" t="s">
        <v>13</v>
      </c>
    </row>
    <row r="48" spans="1:13">
      <c r="A48" s="2" t="s">
        <v>8</v>
      </c>
      <c r="D48" s="11">
        <f>D$36*D40</f>
        <v>52.948765880974996</v>
      </c>
      <c r="E48" s="11">
        <f t="shared" ref="E48:M48" si="29">E$36*E40</f>
        <v>55.06082421775421</v>
      </c>
      <c r="F48" s="11">
        <f t="shared" si="29"/>
        <v>57.190532786171559</v>
      </c>
      <c r="G48" s="11">
        <f t="shared" si="29"/>
        <v>59.433214274887298</v>
      </c>
      <c r="H48" s="11">
        <f t="shared" si="29"/>
        <v>61.807652027580183</v>
      </c>
      <c r="I48" s="11">
        <f t="shared" si="29"/>
        <v>64.194851304416957</v>
      </c>
      <c r="J48" s="11">
        <f t="shared" si="29"/>
        <v>66.565203837479956</v>
      </c>
      <c r="K48" s="11">
        <f t="shared" si="29"/>
        <v>68.918264583266549</v>
      </c>
      <c r="L48" s="11">
        <f t="shared" si="29"/>
        <v>71.253582074499548</v>
      </c>
      <c r="M48" s="11">
        <f t="shared" si="29"/>
        <v>73.570698236162031</v>
      </c>
    </row>
    <row r="49" spans="1:14">
      <c r="A49" s="2" t="s">
        <v>5</v>
      </c>
      <c r="D49" s="11">
        <f t="shared" ref="D49:M53" si="30">D$36*D41</f>
        <v>204.11624109176006</v>
      </c>
      <c r="E49" s="11">
        <f t="shared" si="30"/>
        <v>212.25817606412525</v>
      </c>
      <c r="F49" s="11">
        <f t="shared" si="30"/>
        <v>220.46815226231379</v>
      </c>
      <c r="G49" s="11">
        <f t="shared" si="30"/>
        <v>229.1136363982757</v>
      </c>
      <c r="H49" s="11">
        <f t="shared" si="30"/>
        <v>238.26703781797113</v>
      </c>
      <c r="I49" s="11">
        <f t="shared" si="30"/>
        <v>247.46963461163824</v>
      </c>
      <c r="J49" s="11">
        <f t="shared" si="30"/>
        <v>256.60728760620964</v>
      </c>
      <c r="K49" s="11">
        <f t="shared" si="30"/>
        <v>265.67828116950074</v>
      </c>
      <c r="L49" s="11">
        <f t="shared" si="30"/>
        <v>274.68087490582792</v>
      </c>
      <c r="M49" s="11">
        <f t="shared" si="30"/>
        <v>283.61330294682693</v>
      </c>
    </row>
    <row r="50" spans="1:14">
      <c r="A50" s="2" t="s">
        <v>4</v>
      </c>
      <c r="D50" s="11">
        <f t="shared" si="30"/>
        <v>46.324506258512059</v>
      </c>
      <c r="E50" s="11">
        <f t="shared" si="30"/>
        <v>48.172331377994702</v>
      </c>
      <c r="F50" s="11">
        <f t="shared" si="30"/>
        <v>50.035598562129486</v>
      </c>
      <c r="G50" s="11">
        <f t="shared" si="30"/>
        <v>51.997704966902006</v>
      </c>
      <c r="H50" s="11">
        <f t="shared" si="30"/>
        <v>54.075084008791833</v>
      </c>
      <c r="I50" s="11">
        <f t="shared" si="30"/>
        <v>56.163628019217498</v>
      </c>
      <c r="J50" s="11">
        <f t="shared" si="30"/>
        <v>58.237432930923866</v>
      </c>
      <c r="K50" s="11">
        <f t="shared" si="30"/>
        <v>60.296109378452101</v>
      </c>
      <c r="L50" s="11">
        <f t="shared" si="30"/>
        <v>62.339262376227765</v>
      </c>
      <c r="M50" s="11">
        <f t="shared" si="30"/>
        <v>64.366491157610966</v>
      </c>
    </row>
    <row r="51" spans="1:14">
      <c r="A51" s="2" t="s">
        <v>3</v>
      </c>
      <c r="D51" s="11">
        <f t="shared" si="30"/>
        <v>68.582781553344631</v>
      </c>
      <c r="E51" s="11">
        <f t="shared" si="30"/>
        <v>71.318460716573156</v>
      </c>
      <c r="F51" s="11">
        <f t="shared" si="30"/>
        <v>74.077001639857173</v>
      </c>
      <c r="G51" s="11">
        <f t="shared" si="30"/>
        <v>76.981872642517999</v>
      </c>
      <c r="H51" s="11">
        <f t="shared" si="30"/>
        <v>80.057403167082356</v>
      </c>
      <c r="I51" s="11">
        <f t="shared" si="30"/>
        <v>83.149463270912378</v>
      </c>
      <c r="J51" s="11">
        <f t="shared" si="30"/>
        <v>86.219702345887455</v>
      </c>
      <c r="K51" s="11">
        <f t="shared" si="30"/>
        <v>89.267543941908812</v>
      </c>
      <c r="L51" s="11">
        <f t="shared" si="30"/>
        <v>92.292403288375382</v>
      </c>
      <c r="M51" s="11">
        <f t="shared" si="30"/>
        <v>95.293687055899838</v>
      </c>
    </row>
    <row r="52" spans="1:14">
      <c r="A52" s="2" t="s">
        <v>2</v>
      </c>
      <c r="D52" s="11">
        <f t="shared" si="30"/>
        <v>70.992628372394392</v>
      </c>
      <c r="E52" s="11">
        <f t="shared" si="30"/>
        <v>73.824433233358278</v>
      </c>
      <c r="F52" s="11">
        <f t="shared" si="30"/>
        <v>76.679903165915903</v>
      </c>
      <c r="G52" s="11">
        <f t="shared" si="30"/>
        <v>79.686844892262201</v>
      </c>
      <c r="H52" s="11">
        <f t="shared" si="30"/>
        <v>82.870442737568681</v>
      </c>
      <c r="I52" s="11">
        <f t="shared" si="30"/>
        <v>86.071150974891651</v>
      </c>
      <c r="J52" s="11">
        <f t="shared" si="30"/>
        <v>89.249271440807348</v>
      </c>
      <c r="K52" s="11">
        <f t="shared" si="30"/>
        <v>92.404207430039122</v>
      </c>
      <c r="L52" s="11">
        <f t="shared" si="30"/>
        <v>95.535353624444141</v>
      </c>
      <c r="M52" s="11">
        <f t="shared" si="30"/>
        <v>98.642095846356426</v>
      </c>
    </row>
    <row r="53" spans="1:14">
      <c r="A53" s="2" t="s">
        <v>1</v>
      </c>
      <c r="D53" s="11">
        <f t="shared" si="30"/>
        <v>40.620558133762671</v>
      </c>
      <c r="E53" s="11">
        <f t="shared" si="30"/>
        <v>42.240860080816446</v>
      </c>
      <c r="F53" s="11">
        <f t="shared" si="30"/>
        <v>43.874702707211881</v>
      </c>
      <c r="G53" s="11">
        <f t="shared" si="30"/>
        <v>45.595214456110341</v>
      </c>
      <c r="H53" s="11">
        <f t="shared" si="30"/>
        <v>47.416805293280689</v>
      </c>
      <c r="I53" s="11">
        <f t="shared" si="30"/>
        <v>49.248186353598598</v>
      </c>
      <c r="J53" s="11">
        <f t="shared" si="30"/>
        <v>51.066643144135305</v>
      </c>
      <c r="K53" s="11">
        <f t="shared" si="30"/>
        <v>52.871834242098977</v>
      </c>
      <c r="L53" s="11">
        <f t="shared" si="30"/>
        <v>54.663413296588473</v>
      </c>
      <c r="M53" s="11">
        <f t="shared" si="30"/>
        <v>56.441028887461222</v>
      </c>
    </row>
    <row r="54" spans="1:14">
      <c r="A54" s="2" t="s">
        <v>12</v>
      </c>
      <c r="D54" s="10">
        <f>SUM(D48:D53)</f>
        <v>483.5854812907487</v>
      </c>
      <c r="E54" s="10">
        <f t="shared" ref="E54:M54" si="31">SUM(E48:E53)</f>
        <v>502.87508569062203</v>
      </c>
      <c r="F54" s="10">
        <f t="shared" si="31"/>
        <v>522.32589112359983</v>
      </c>
      <c r="G54" s="10">
        <f t="shared" si="31"/>
        <v>542.8084876309556</v>
      </c>
      <c r="H54" s="10">
        <f t="shared" si="31"/>
        <v>564.49442505227489</v>
      </c>
      <c r="I54" s="10">
        <f t="shared" si="31"/>
        <v>586.29691453467535</v>
      </c>
      <c r="J54" s="10">
        <f t="shared" si="31"/>
        <v>607.94554130544361</v>
      </c>
      <c r="K54" s="10">
        <f t="shared" si="31"/>
        <v>629.43624074526633</v>
      </c>
      <c r="L54" s="10">
        <f t="shared" si="31"/>
        <v>650.76488956596324</v>
      </c>
      <c r="M54" s="10">
        <f t="shared" si="31"/>
        <v>671.92730413031745</v>
      </c>
    </row>
    <row r="55" spans="1:14">
      <c r="A55" s="5" t="s">
        <v>11</v>
      </c>
    </row>
    <row r="56" spans="1:14">
      <c r="A56" s="2" t="s">
        <v>8</v>
      </c>
      <c r="D56" s="9">
        <f>'Inputs '!C28</f>
        <v>101802.23243992812</v>
      </c>
      <c r="E56" s="9">
        <f>'Inputs '!D28</f>
        <v>102180.84814526289</v>
      </c>
      <c r="F56" s="9">
        <f>'Inputs '!E28</f>
        <v>102560.87197150906</v>
      </c>
      <c r="G56" s="9">
        <f>'Inputs '!F28</f>
        <v>102942.30915565092</v>
      </c>
      <c r="H56" s="9">
        <f>'Inputs '!G28</f>
        <v>103325.16495414979</v>
      </c>
      <c r="I56" s="9">
        <f>H56*(1+$N56)</f>
        <v>103325.16495414979</v>
      </c>
      <c r="J56" s="9">
        <f t="shared" ref="J56:M56" si="32">I56*(1+$N56)</f>
        <v>103325.16495414979</v>
      </c>
      <c r="K56" s="9">
        <f t="shared" si="32"/>
        <v>103325.16495414979</v>
      </c>
      <c r="L56" s="9">
        <f t="shared" si="32"/>
        <v>103325.16495414979</v>
      </c>
      <c r="M56" s="9">
        <f t="shared" si="32"/>
        <v>103325.16495414979</v>
      </c>
      <c r="N56" s="22">
        <v>0</v>
      </c>
    </row>
    <row r="57" spans="1:14">
      <c r="A57" s="2" t="s">
        <v>5</v>
      </c>
      <c r="D57" s="9">
        <f>'Inputs '!C29</f>
        <v>286050.79040119285</v>
      </c>
      <c r="E57" s="9">
        <f>'Inputs '!D29</f>
        <v>287114.65038906905</v>
      </c>
      <c r="F57" s="9">
        <f>'Inputs '!E29</f>
        <v>288182.46701021388</v>
      </c>
      <c r="G57" s="9">
        <f>'Inputs '!F29</f>
        <v>289254.25497985951</v>
      </c>
      <c r="H57" s="9">
        <f>'Inputs '!G29</f>
        <v>290330.02906796616</v>
      </c>
      <c r="I57" s="9">
        <f t="shared" ref="I57:M61" si="33">H57*(1+$N57)</f>
        <v>290330.02906796616</v>
      </c>
      <c r="J57" s="9">
        <f t="shared" si="33"/>
        <v>290330.02906796616</v>
      </c>
      <c r="K57" s="9">
        <f t="shared" si="33"/>
        <v>290330.02906796616</v>
      </c>
      <c r="L57" s="9">
        <f t="shared" si="33"/>
        <v>290330.02906796616</v>
      </c>
      <c r="M57" s="9">
        <f t="shared" si="33"/>
        <v>290330.02906796616</v>
      </c>
      <c r="N57" s="22">
        <v>0</v>
      </c>
    </row>
    <row r="58" spans="1:14">
      <c r="A58" s="2" t="s">
        <v>4</v>
      </c>
      <c r="D58" s="9">
        <f>'Inputs '!C30</f>
        <v>63743.865397196365</v>
      </c>
      <c r="E58" s="9">
        <f>'Inputs '!D30</f>
        <v>63980.937099650095</v>
      </c>
      <c r="F58" s="9">
        <f>'Inputs '!E30</f>
        <v>64218.890502511444</v>
      </c>
      <c r="G58" s="9">
        <f>'Inputs '!F30</f>
        <v>64457.728884938588</v>
      </c>
      <c r="H58" s="9">
        <f>'Inputs '!G30</f>
        <v>64697.4555382853</v>
      </c>
      <c r="I58" s="9">
        <f t="shared" si="33"/>
        <v>64697.4555382853</v>
      </c>
      <c r="J58" s="9">
        <f t="shared" si="33"/>
        <v>64697.4555382853</v>
      </c>
      <c r="K58" s="9">
        <f t="shared" si="33"/>
        <v>64697.4555382853</v>
      </c>
      <c r="L58" s="9">
        <f t="shared" si="33"/>
        <v>64697.4555382853</v>
      </c>
      <c r="M58" s="9">
        <f t="shared" si="33"/>
        <v>64697.4555382853</v>
      </c>
      <c r="N58" s="22">
        <v>0</v>
      </c>
    </row>
    <row r="59" spans="1:14">
      <c r="A59" s="2" t="s">
        <v>3</v>
      </c>
      <c r="D59" s="9">
        <f>'Inputs '!C31</f>
        <v>54669.996933100425</v>
      </c>
      <c r="E59" s="9">
        <f>'Inputs '!D31</f>
        <v>54873.321741931992</v>
      </c>
      <c r="F59" s="9">
        <f>'Inputs '!E31</f>
        <v>55077.402742097118</v>
      </c>
      <c r="G59" s="9">
        <f>'Inputs '!F31</f>
        <v>55282.242745969445</v>
      </c>
      <c r="H59" s="9">
        <f>'Inputs '!G31</f>
        <v>55487.844576382187</v>
      </c>
      <c r="I59" s="9">
        <f t="shared" si="33"/>
        <v>55487.844576382187</v>
      </c>
      <c r="J59" s="9">
        <f t="shared" si="33"/>
        <v>55487.844576382187</v>
      </c>
      <c r="K59" s="9">
        <f t="shared" si="33"/>
        <v>55487.844576382187</v>
      </c>
      <c r="L59" s="9">
        <f t="shared" si="33"/>
        <v>55487.844576382187</v>
      </c>
      <c r="M59" s="9">
        <f t="shared" si="33"/>
        <v>55487.844576382187</v>
      </c>
      <c r="N59" s="22">
        <v>0</v>
      </c>
    </row>
    <row r="60" spans="1:14">
      <c r="A60" s="2" t="s">
        <v>2</v>
      </c>
      <c r="D60" s="9">
        <f>'Inputs '!C32</f>
        <v>5473874.7997352919</v>
      </c>
      <c r="E60" s="9">
        <f>'Inputs '!D32</f>
        <v>5494232.8500308879</v>
      </c>
      <c r="F60" s="9">
        <f>'Inputs '!E32</f>
        <v>5514666.6145558003</v>
      </c>
      <c r="G60" s="9">
        <f>'Inputs '!F32</f>
        <v>5535176.3749010675</v>
      </c>
      <c r="H60" s="9">
        <f>'Inputs '!G32</f>
        <v>5555762.4137050016</v>
      </c>
      <c r="I60" s="9">
        <f t="shared" si="33"/>
        <v>5555762.4137050016</v>
      </c>
      <c r="J60" s="9">
        <f t="shared" si="33"/>
        <v>5555762.4137050016</v>
      </c>
      <c r="K60" s="9">
        <f t="shared" si="33"/>
        <v>5555762.4137050016</v>
      </c>
      <c r="L60" s="9">
        <f t="shared" si="33"/>
        <v>5555762.4137050016</v>
      </c>
      <c r="M60" s="9">
        <f t="shared" si="33"/>
        <v>5555762.4137050016</v>
      </c>
      <c r="N60" s="22">
        <v>0</v>
      </c>
    </row>
    <row r="61" spans="1:14">
      <c r="A61" s="2" t="s">
        <v>1</v>
      </c>
      <c r="D61" s="9">
        <f>'Inputs '!C33</f>
        <v>210869.03313088589</v>
      </c>
      <c r="E61" s="9">
        <f>'Inputs '!D33</f>
        <v>211653.28241303421</v>
      </c>
      <c r="F61" s="9">
        <f>'Inputs '!E33</f>
        <v>212440.44841997334</v>
      </c>
      <c r="G61" s="9">
        <f>'Inputs '!F33</f>
        <v>213230.54199938109</v>
      </c>
      <c r="H61" s="9">
        <f>'Inputs '!G33</f>
        <v>214023.57403927913</v>
      </c>
      <c r="I61" s="9">
        <f t="shared" si="33"/>
        <v>214023.57403927913</v>
      </c>
      <c r="J61" s="9">
        <f t="shared" si="33"/>
        <v>214023.57403927913</v>
      </c>
      <c r="K61" s="9">
        <f t="shared" si="33"/>
        <v>214023.57403927913</v>
      </c>
      <c r="L61" s="9">
        <f t="shared" si="33"/>
        <v>214023.57403927913</v>
      </c>
      <c r="M61" s="9">
        <f t="shared" si="33"/>
        <v>214023.57403927913</v>
      </c>
      <c r="N61" s="22">
        <v>0</v>
      </c>
    </row>
    <row r="62" spans="1:14">
      <c r="A62" s="5" t="s">
        <v>10</v>
      </c>
    </row>
    <row r="63" spans="1:14">
      <c r="A63" s="2" t="s">
        <v>8</v>
      </c>
      <c r="D63" s="8">
        <f t="shared" ref="D63:H66" si="34">D48/D56*1000</f>
        <v>0.52011399565544125</v>
      </c>
      <c r="E63" s="8">
        <f t="shared" si="34"/>
        <v>0.53885659805327069</v>
      </c>
      <c r="F63" s="8">
        <f t="shared" si="34"/>
        <v>0.55762525890047843</v>
      </c>
      <c r="G63" s="8">
        <f t="shared" si="34"/>
        <v>0.57734487172832927</v>
      </c>
      <c r="H63" s="8">
        <f t="shared" si="34"/>
        <v>0.59818585390119761</v>
      </c>
      <c r="I63" s="8">
        <f t="shared" ref="I63:M66" si="35">I48/I56*1000</f>
        <v>0.62128960871151984</v>
      </c>
      <c r="J63" s="8">
        <f t="shared" si="35"/>
        <v>0.64423031762899241</v>
      </c>
      <c r="K63" s="8">
        <f t="shared" si="35"/>
        <v>0.66700367344052924</v>
      </c>
      <c r="L63" s="8">
        <f t="shared" si="35"/>
        <v>0.68960530676256937</v>
      </c>
      <c r="M63" s="8">
        <f t="shared" si="35"/>
        <v>0.71203078426062805</v>
      </c>
    </row>
    <row r="64" spans="1:14">
      <c r="A64" s="2" t="s">
        <v>5</v>
      </c>
      <c r="D64" s="8">
        <f t="shared" si="34"/>
        <v>0.71356642925363822</v>
      </c>
      <c r="E64" s="8">
        <f t="shared" si="34"/>
        <v>0.73928019965715508</v>
      </c>
      <c r="F64" s="8">
        <f t="shared" si="34"/>
        <v>0.76502972075153985</v>
      </c>
      <c r="G64" s="8">
        <f t="shared" si="34"/>
        <v>0.79208389316253502</v>
      </c>
      <c r="H64" s="8">
        <f t="shared" si="34"/>
        <v>0.82067651969336208</v>
      </c>
      <c r="I64" s="8">
        <f t="shared" si="35"/>
        <v>0.85237353988521003</v>
      </c>
      <c r="J64" s="8">
        <f t="shared" si="35"/>
        <v>0.88384687050796928</v>
      </c>
      <c r="K64" s="8">
        <f t="shared" si="35"/>
        <v>0.9150906023134987</v>
      </c>
      <c r="L64" s="8">
        <f t="shared" si="35"/>
        <v>0.94609874075934886</v>
      </c>
      <c r="M64" s="8">
        <f t="shared" si="35"/>
        <v>0.97686520356608775</v>
      </c>
    </row>
    <row r="65" spans="1:13">
      <c r="A65" s="2" t="s">
        <v>4</v>
      </c>
      <c r="D65" s="8">
        <f t="shared" si="34"/>
        <v>0.72672885413926502</v>
      </c>
      <c r="E65" s="8">
        <f t="shared" si="34"/>
        <v>0.75291693997801967</v>
      </c>
      <c r="F65" s="8">
        <f t="shared" si="34"/>
        <v>0.77914143596381069</v>
      </c>
      <c r="G65" s="8">
        <f t="shared" si="34"/>
        <v>0.80669464882514597</v>
      </c>
      <c r="H65" s="8">
        <f t="shared" si="34"/>
        <v>0.83581469408472209</v>
      </c>
      <c r="I65" s="8">
        <f t="shared" si="35"/>
        <v>0.86809639655739113</v>
      </c>
      <c r="J65" s="8">
        <f t="shared" si="35"/>
        <v>0.90015028328990998</v>
      </c>
      <c r="K65" s="8">
        <f t="shared" si="35"/>
        <v>0.93197033603232415</v>
      </c>
      <c r="L65" s="8">
        <f t="shared" si="35"/>
        <v>0.9635504496670344</v>
      </c>
      <c r="M65" s="8">
        <f t="shared" si="35"/>
        <v>0.9948844297210655</v>
      </c>
    </row>
    <row r="66" spans="1:13">
      <c r="A66" s="2" t="s">
        <v>3</v>
      </c>
      <c r="D66" s="8">
        <f t="shared" si="34"/>
        <v>1.2544866544856268</v>
      </c>
      <c r="E66" s="8">
        <f t="shared" si="34"/>
        <v>1.299692791553285</v>
      </c>
      <c r="F66" s="8">
        <f t="shared" si="34"/>
        <v>1.3449617801828218</v>
      </c>
      <c r="G66" s="8">
        <f t="shared" si="34"/>
        <v>1.3925244132417303</v>
      </c>
      <c r="H66" s="8">
        <f t="shared" si="34"/>
        <v>1.4427917281392824</v>
      </c>
      <c r="I66" s="8">
        <f t="shared" si="35"/>
        <v>1.4985167275051097</v>
      </c>
      <c r="J66" s="8">
        <f t="shared" si="35"/>
        <v>1.5538484690498495</v>
      </c>
      <c r="K66" s="8">
        <f t="shared" si="35"/>
        <v>1.6087765640099236</v>
      </c>
      <c r="L66" s="8">
        <f t="shared" si="35"/>
        <v>1.6632904736699516</v>
      </c>
      <c r="M66" s="8">
        <f t="shared" si="35"/>
        <v>1.7173795050684053</v>
      </c>
    </row>
    <row r="67" spans="1:13">
      <c r="A67" s="2" t="s">
        <v>2</v>
      </c>
      <c r="D67" s="8">
        <f t="shared" ref="D67:H68" si="36">D52/D60*1000000</f>
        <v>12.969355524139406</v>
      </c>
      <c r="E67" s="8">
        <f t="shared" si="36"/>
        <v>13.436713595592012</v>
      </c>
      <c r="F67" s="8">
        <f t="shared" si="36"/>
        <v>13.904721450163743</v>
      </c>
      <c r="G67" s="8">
        <f t="shared" si="36"/>
        <v>14.396441864724949</v>
      </c>
      <c r="H67" s="8">
        <f t="shared" si="36"/>
        <v>14.916124298825876</v>
      </c>
      <c r="I67" s="8">
        <f t="shared" ref="I67:M68" si="37">I52/I60*1000000</f>
        <v>15.492230330543043</v>
      </c>
      <c r="J67" s="8">
        <f t="shared" si="37"/>
        <v>16.064270714789114</v>
      </c>
      <c r="K67" s="8">
        <f t="shared" si="37"/>
        <v>16.632138048613388</v>
      </c>
      <c r="L67" s="8">
        <f t="shared" si="37"/>
        <v>17.195723378806971</v>
      </c>
      <c r="M67" s="8">
        <f t="shared" si="37"/>
        <v>17.754916157506173</v>
      </c>
    </row>
    <row r="68" spans="1:13">
      <c r="A68" s="2" t="s">
        <v>1</v>
      </c>
      <c r="D68" s="8">
        <f t="shared" si="36"/>
        <v>192.63406072787174</v>
      </c>
      <c r="E68" s="8">
        <f t="shared" si="36"/>
        <v>199.57573820369504</v>
      </c>
      <c r="F68" s="8">
        <f t="shared" si="36"/>
        <v>206.52706691936567</v>
      </c>
      <c r="G68" s="8">
        <f t="shared" si="36"/>
        <v>213.83059869651638</v>
      </c>
      <c r="H68" s="8">
        <f t="shared" si="36"/>
        <v>221.54945083095575</v>
      </c>
      <c r="I68" s="8">
        <f t="shared" si="37"/>
        <v>230.10636363151386</v>
      </c>
      <c r="J68" s="8">
        <f t="shared" si="37"/>
        <v>238.60288930023751</v>
      </c>
      <c r="K68" s="8">
        <f t="shared" si="37"/>
        <v>247.03743257925206</v>
      </c>
      <c r="L68" s="8">
        <f t="shared" si="37"/>
        <v>255.40837518467126</v>
      </c>
      <c r="M68" s="8">
        <f t="shared" si="37"/>
        <v>263.71407514717401</v>
      </c>
    </row>
    <row r="69" spans="1:13">
      <c r="A69" s="5" t="s">
        <v>9</v>
      </c>
    </row>
    <row r="70" spans="1:13">
      <c r="A70" s="2" t="s">
        <v>8</v>
      </c>
      <c r="D70" s="6">
        <f>'Inputs '!B49</f>
        <v>1</v>
      </c>
      <c r="E70" s="6">
        <f>D70</f>
        <v>1</v>
      </c>
      <c r="F70" s="6">
        <f t="shared" ref="F70:M70" si="38">E70</f>
        <v>1</v>
      </c>
      <c r="G70" s="6">
        <f t="shared" si="38"/>
        <v>1</v>
      </c>
      <c r="H70" s="6">
        <f t="shared" si="38"/>
        <v>1</v>
      </c>
      <c r="I70" s="6">
        <f t="shared" si="38"/>
        <v>1</v>
      </c>
      <c r="J70" s="6">
        <f t="shared" si="38"/>
        <v>1</v>
      </c>
      <c r="K70" s="6">
        <f t="shared" si="38"/>
        <v>1</v>
      </c>
      <c r="L70" s="6">
        <f t="shared" si="38"/>
        <v>1</v>
      </c>
      <c r="M70" s="6">
        <f t="shared" si="38"/>
        <v>1</v>
      </c>
    </row>
    <row r="71" spans="1:13">
      <c r="A71" s="2" t="s">
        <v>5</v>
      </c>
      <c r="D71" s="6">
        <f>'Inputs '!B50</f>
        <v>2</v>
      </c>
      <c r="E71" s="6">
        <f t="shared" ref="E71:M75" si="39">D71</f>
        <v>2</v>
      </c>
      <c r="F71" s="6">
        <f t="shared" si="39"/>
        <v>2</v>
      </c>
      <c r="G71" s="6">
        <f t="shared" si="39"/>
        <v>2</v>
      </c>
      <c r="H71" s="6">
        <f t="shared" si="39"/>
        <v>2</v>
      </c>
      <c r="I71" s="6">
        <f t="shared" si="39"/>
        <v>2</v>
      </c>
      <c r="J71" s="6">
        <f t="shared" si="39"/>
        <v>2</v>
      </c>
      <c r="K71" s="6">
        <f t="shared" si="39"/>
        <v>2</v>
      </c>
      <c r="L71" s="6">
        <f t="shared" si="39"/>
        <v>2</v>
      </c>
      <c r="M71" s="6">
        <f t="shared" si="39"/>
        <v>2</v>
      </c>
    </row>
    <row r="72" spans="1:13">
      <c r="A72" s="2" t="s">
        <v>4</v>
      </c>
      <c r="D72" s="6">
        <f>'Inputs '!B56</f>
        <v>4</v>
      </c>
      <c r="E72" s="6">
        <f t="shared" si="39"/>
        <v>4</v>
      </c>
      <c r="F72" s="6">
        <f t="shared" si="39"/>
        <v>4</v>
      </c>
      <c r="G72" s="6">
        <f t="shared" si="39"/>
        <v>4</v>
      </c>
      <c r="H72" s="6">
        <f t="shared" si="39"/>
        <v>4</v>
      </c>
      <c r="I72" s="6">
        <f t="shared" si="39"/>
        <v>4</v>
      </c>
      <c r="J72" s="6">
        <f t="shared" si="39"/>
        <v>4</v>
      </c>
      <c r="K72" s="6">
        <f t="shared" si="39"/>
        <v>4</v>
      </c>
      <c r="L72" s="6">
        <f t="shared" si="39"/>
        <v>4</v>
      </c>
      <c r="M72" s="6">
        <f t="shared" si="39"/>
        <v>4</v>
      </c>
    </row>
    <row r="73" spans="1:13">
      <c r="A73" s="2" t="s">
        <v>3</v>
      </c>
      <c r="D73" s="6">
        <f>'Inputs '!B57</f>
        <v>10</v>
      </c>
      <c r="E73" s="6">
        <f t="shared" si="39"/>
        <v>10</v>
      </c>
      <c r="F73" s="6">
        <f t="shared" si="39"/>
        <v>10</v>
      </c>
      <c r="G73" s="6">
        <f t="shared" si="39"/>
        <v>10</v>
      </c>
      <c r="H73" s="6">
        <f t="shared" si="39"/>
        <v>10</v>
      </c>
      <c r="I73" s="6">
        <f t="shared" si="39"/>
        <v>10</v>
      </c>
      <c r="J73" s="6">
        <f t="shared" si="39"/>
        <v>10</v>
      </c>
      <c r="K73" s="6">
        <f t="shared" si="39"/>
        <v>10</v>
      </c>
      <c r="L73" s="6">
        <f t="shared" si="39"/>
        <v>10</v>
      </c>
      <c r="M73" s="6">
        <f t="shared" si="39"/>
        <v>10</v>
      </c>
    </row>
    <row r="74" spans="1:13">
      <c r="A74" s="2" t="s">
        <v>2</v>
      </c>
      <c r="D74" s="7">
        <f>'Inputs '!B53</f>
        <v>6.666666666666667</v>
      </c>
      <c r="E74" s="7">
        <f t="shared" si="39"/>
        <v>6.666666666666667</v>
      </c>
      <c r="F74" s="7">
        <f t="shared" si="39"/>
        <v>6.666666666666667</v>
      </c>
      <c r="G74" s="7">
        <f t="shared" si="39"/>
        <v>6.666666666666667</v>
      </c>
      <c r="H74" s="7">
        <f t="shared" si="39"/>
        <v>6.666666666666667</v>
      </c>
      <c r="I74" s="7">
        <f t="shared" si="39"/>
        <v>6.666666666666667</v>
      </c>
      <c r="J74" s="7">
        <f t="shared" si="39"/>
        <v>6.666666666666667</v>
      </c>
      <c r="K74" s="7">
        <f t="shared" si="39"/>
        <v>6.666666666666667</v>
      </c>
      <c r="L74" s="7">
        <f t="shared" si="39"/>
        <v>6.666666666666667</v>
      </c>
      <c r="M74" s="7">
        <f t="shared" si="39"/>
        <v>6.666666666666667</v>
      </c>
    </row>
    <row r="75" spans="1:13">
      <c r="A75" s="2" t="s">
        <v>1</v>
      </c>
      <c r="D75" s="47">
        <f>'Inputs '!B54</f>
        <v>30</v>
      </c>
      <c r="E75" s="6">
        <f t="shared" si="39"/>
        <v>30</v>
      </c>
      <c r="F75" s="6">
        <f t="shared" si="39"/>
        <v>30</v>
      </c>
      <c r="G75" s="6">
        <f t="shared" si="39"/>
        <v>30</v>
      </c>
      <c r="H75" s="6">
        <f t="shared" si="39"/>
        <v>30</v>
      </c>
      <c r="I75" s="6">
        <f t="shared" si="39"/>
        <v>30</v>
      </c>
      <c r="J75" s="6">
        <f t="shared" si="39"/>
        <v>30</v>
      </c>
      <c r="K75" s="6">
        <f t="shared" si="39"/>
        <v>30</v>
      </c>
      <c r="L75" s="6">
        <f t="shared" si="39"/>
        <v>30</v>
      </c>
      <c r="M75" s="6">
        <f t="shared" si="39"/>
        <v>30</v>
      </c>
    </row>
    <row r="76" spans="1:13">
      <c r="A76" s="5" t="s">
        <v>7</v>
      </c>
    </row>
    <row r="77" spans="1:13">
      <c r="A77" s="2" t="s">
        <v>6</v>
      </c>
      <c r="C77" s="4">
        <v>0.56000000000000005</v>
      </c>
      <c r="D77" s="3">
        <f t="shared" ref="D77:H82" si="40">D63/D70</f>
        <v>0.52011399565544125</v>
      </c>
      <c r="E77" s="3">
        <f t="shared" si="40"/>
        <v>0.53885659805327069</v>
      </c>
      <c r="F77" s="3">
        <f t="shared" si="40"/>
        <v>0.55762525890047843</v>
      </c>
      <c r="G77" s="3">
        <f t="shared" si="40"/>
        <v>0.57734487172832927</v>
      </c>
      <c r="H77" s="3">
        <f t="shared" si="40"/>
        <v>0.59818585390119761</v>
      </c>
      <c r="I77" s="3">
        <f t="shared" ref="I77:M82" si="41">I63/I70</f>
        <v>0.62128960871151984</v>
      </c>
      <c r="J77" s="3">
        <f t="shared" si="41"/>
        <v>0.64423031762899241</v>
      </c>
      <c r="K77" s="3">
        <f t="shared" si="41"/>
        <v>0.66700367344052924</v>
      </c>
      <c r="L77" s="3">
        <f t="shared" si="41"/>
        <v>0.68960530676256937</v>
      </c>
      <c r="M77" s="3">
        <f t="shared" si="41"/>
        <v>0.71203078426062805</v>
      </c>
    </row>
    <row r="78" spans="1:13">
      <c r="A78" s="2" t="s">
        <v>5</v>
      </c>
      <c r="C78" s="4">
        <v>0.28999999999999998</v>
      </c>
      <c r="D78" s="3">
        <f t="shared" si="40"/>
        <v>0.35678321462681911</v>
      </c>
      <c r="E78" s="3">
        <f t="shared" si="40"/>
        <v>0.36964009982857754</v>
      </c>
      <c r="F78" s="3">
        <f t="shared" si="40"/>
        <v>0.38251486037576993</v>
      </c>
      <c r="G78" s="3">
        <f t="shared" si="40"/>
        <v>0.39604194658126751</v>
      </c>
      <c r="H78" s="3">
        <f t="shared" si="40"/>
        <v>0.41033825984668104</v>
      </c>
      <c r="I78" s="3">
        <f t="shared" si="41"/>
        <v>0.42618676994260501</v>
      </c>
      <c r="J78" s="3">
        <f t="shared" si="41"/>
        <v>0.44192343525398464</v>
      </c>
      <c r="K78" s="3">
        <f t="shared" si="41"/>
        <v>0.45754530115674935</v>
      </c>
      <c r="L78" s="3">
        <f t="shared" si="41"/>
        <v>0.47304937037967443</v>
      </c>
      <c r="M78" s="3">
        <f t="shared" si="41"/>
        <v>0.48843260178304387</v>
      </c>
    </row>
    <row r="79" spans="1:13">
      <c r="A79" s="2" t="s">
        <v>4</v>
      </c>
      <c r="C79" s="4">
        <v>0.18</v>
      </c>
      <c r="D79" s="3">
        <f t="shared" si="40"/>
        <v>0.18168221353481626</v>
      </c>
      <c r="E79" s="3">
        <f t="shared" si="40"/>
        <v>0.18822923499450492</v>
      </c>
      <c r="F79" s="3">
        <f t="shared" si="40"/>
        <v>0.19478535899095267</v>
      </c>
      <c r="G79" s="3">
        <f t="shared" si="40"/>
        <v>0.20167366220628649</v>
      </c>
      <c r="H79" s="3">
        <f t="shared" si="40"/>
        <v>0.20895367352118052</v>
      </c>
      <c r="I79" s="3">
        <f t="shared" si="41"/>
        <v>0.21702409913934778</v>
      </c>
      <c r="J79" s="3">
        <f t="shared" si="41"/>
        <v>0.2250375708224775</v>
      </c>
      <c r="K79" s="3">
        <f t="shared" si="41"/>
        <v>0.23299258400808104</v>
      </c>
      <c r="L79" s="3">
        <f t="shared" si="41"/>
        <v>0.2408876124167586</v>
      </c>
      <c r="M79" s="3">
        <f t="shared" si="41"/>
        <v>0.24872110743026637</v>
      </c>
    </row>
    <row r="80" spans="1:13">
      <c r="A80" s="2" t="s">
        <v>3</v>
      </c>
      <c r="C80" s="4">
        <v>0.13</v>
      </c>
      <c r="D80" s="3">
        <f t="shared" si="40"/>
        <v>0.12544866544856267</v>
      </c>
      <c r="E80" s="3">
        <f t="shared" si="40"/>
        <v>0.12996927915532849</v>
      </c>
      <c r="F80" s="3">
        <f t="shared" si="40"/>
        <v>0.13449617801828218</v>
      </c>
      <c r="G80" s="3">
        <f t="shared" si="40"/>
        <v>0.13925244132417303</v>
      </c>
      <c r="H80" s="3">
        <f t="shared" si="40"/>
        <v>0.14427917281392824</v>
      </c>
      <c r="I80" s="3">
        <f t="shared" si="41"/>
        <v>0.14985167275051098</v>
      </c>
      <c r="J80" s="3">
        <f t="shared" si="41"/>
        <v>0.15538484690498494</v>
      </c>
      <c r="K80" s="3">
        <f t="shared" si="41"/>
        <v>0.16087765640099236</v>
      </c>
      <c r="L80" s="3">
        <f t="shared" si="41"/>
        <v>0.16632904736699516</v>
      </c>
      <c r="M80" s="3">
        <f t="shared" si="41"/>
        <v>0.17173795050684054</v>
      </c>
    </row>
    <row r="81" spans="1:13">
      <c r="A81" s="2" t="s">
        <v>2</v>
      </c>
      <c r="C81" s="4">
        <v>2.08</v>
      </c>
      <c r="D81" s="3">
        <f t="shared" si="40"/>
        <v>1.9454033286209107</v>
      </c>
      <c r="E81" s="3">
        <f t="shared" si="40"/>
        <v>2.0155070393388019</v>
      </c>
      <c r="F81" s="3">
        <f t="shared" si="40"/>
        <v>2.0857082175245614</v>
      </c>
      <c r="G81" s="3">
        <f t="shared" si="40"/>
        <v>2.1594662797087421</v>
      </c>
      <c r="H81" s="3">
        <f t="shared" si="40"/>
        <v>2.2374186448238813</v>
      </c>
      <c r="I81" s="3">
        <f t="shared" si="41"/>
        <v>2.3238345495814565</v>
      </c>
      <c r="J81" s="3">
        <f t="shared" si="41"/>
        <v>2.4096406072183671</v>
      </c>
      <c r="K81" s="3">
        <f t="shared" si="41"/>
        <v>2.4948207072920083</v>
      </c>
      <c r="L81" s="3">
        <f t="shared" si="41"/>
        <v>2.5793585068210456</v>
      </c>
      <c r="M81" s="3">
        <f t="shared" si="41"/>
        <v>2.663237423625926</v>
      </c>
    </row>
    <row r="82" spans="1:13">
      <c r="A82" s="2" t="s">
        <v>1</v>
      </c>
      <c r="C82" s="4">
        <v>8.66</v>
      </c>
      <c r="D82" s="3">
        <f t="shared" si="40"/>
        <v>6.4211353575957251</v>
      </c>
      <c r="E82" s="3">
        <f t="shared" si="40"/>
        <v>6.6525246067898349</v>
      </c>
      <c r="F82" s="3">
        <f t="shared" si="40"/>
        <v>6.8842355639788559</v>
      </c>
      <c r="G82" s="3">
        <f t="shared" si="40"/>
        <v>7.1276866232172127</v>
      </c>
      <c r="H82" s="3">
        <f t="shared" si="40"/>
        <v>7.3849816943651918</v>
      </c>
      <c r="I82" s="3">
        <f t="shared" si="41"/>
        <v>7.6702121210504624</v>
      </c>
      <c r="J82" s="3">
        <f t="shared" si="41"/>
        <v>7.9534296433412504</v>
      </c>
      <c r="K82" s="3">
        <f t="shared" si="41"/>
        <v>8.2345810859750692</v>
      </c>
      <c r="L82" s="3">
        <f t="shared" si="41"/>
        <v>8.5136125061557077</v>
      </c>
      <c r="M82" s="3">
        <f t="shared" si="41"/>
        <v>8.7904691715724663</v>
      </c>
    </row>
    <row r="83" spans="1:13">
      <c r="A83" s="2" t="s">
        <v>0</v>
      </c>
      <c r="J83" s="1"/>
    </row>
    <row r="85" spans="1:13">
      <c r="A85" s="24" t="s">
        <v>31</v>
      </c>
    </row>
    <row r="86" spans="1:13">
      <c r="A86" s="23" t="s">
        <v>32</v>
      </c>
    </row>
    <row r="87" spans="1:13">
      <c r="A87" s="23" t="s">
        <v>82</v>
      </c>
    </row>
    <row r="88" spans="1:13">
      <c r="A88" s="23" t="s">
        <v>53</v>
      </c>
    </row>
    <row r="89" spans="1:13">
      <c r="A89" s="23" t="s">
        <v>47</v>
      </c>
    </row>
    <row r="90" spans="1:13">
      <c r="A90" s="23"/>
    </row>
    <row r="91" spans="1:13">
      <c r="A91" s="23" t="s">
        <v>61</v>
      </c>
    </row>
    <row r="92" spans="1:13">
      <c r="A92" s="23" t="s">
        <v>62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DC4FF-27BA-C743-92D9-F889B45CA043}">
  <sheetPr>
    <tabColor rgb="FFFFFF00"/>
  </sheetPr>
  <dimension ref="A1:I57"/>
  <sheetViews>
    <sheetView workbookViewId="0">
      <selection activeCell="M19" sqref="M19"/>
    </sheetView>
  </sheetViews>
  <sheetFormatPr defaultColWidth="10.8125" defaultRowHeight="15.75"/>
  <cols>
    <col min="1" max="1" width="39.5" style="30" bestFit="1" customWidth="1"/>
    <col min="2" max="2" width="11.1875" style="30" bestFit="1" customWidth="1"/>
    <col min="3" max="3" width="10.8125" style="30" bestFit="1" customWidth="1"/>
    <col min="4" max="7" width="10.6875" style="30" bestFit="1" customWidth="1"/>
    <col min="8" max="8" width="28" style="30" bestFit="1" customWidth="1"/>
    <col min="9" max="9" width="11.1875" style="30" bestFit="1" customWidth="1"/>
    <col min="10" max="16384" width="10.8125" style="30"/>
  </cols>
  <sheetData>
    <row r="1" spans="1:9">
      <c r="A1" s="29" t="s">
        <v>103</v>
      </c>
    </row>
    <row r="2" spans="1:9">
      <c r="H2" s="44" t="s">
        <v>83</v>
      </c>
      <c r="I2" s="43" t="s">
        <v>87</v>
      </c>
    </row>
    <row r="3" spans="1:9">
      <c r="C3" s="31" t="s">
        <v>23</v>
      </c>
      <c r="D3" s="31" t="s">
        <v>22</v>
      </c>
      <c r="E3" s="31" t="s">
        <v>21</v>
      </c>
      <c r="F3" s="31" t="s">
        <v>20</v>
      </c>
      <c r="G3" s="31" t="s">
        <v>19</v>
      </c>
    </row>
    <row r="4" spans="1:9">
      <c r="A4" s="29" t="s">
        <v>105</v>
      </c>
      <c r="C4" s="31"/>
      <c r="D4" s="31"/>
      <c r="E4" s="31"/>
      <c r="F4" s="31"/>
      <c r="G4" s="31"/>
    </row>
    <row r="5" spans="1:9">
      <c r="A5" s="32" t="s">
        <v>17</v>
      </c>
      <c r="C5" s="54">
        <v>49.830306678459053</v>
      </c>
      <c r="D5" s="54">
        <v>48.702174636836638</v>
      </c>
      <c r="E5" s="54">
        <v>47.599582913710485</v>
      </c>
      <c r="F5" s="54">
        <v>46.521953289648117</v>
      </c>
      <c r="G5" s="54">
        <v>45.4687206358021</v>
      </c>
      <c r="H5" s="33" t="s">
        <v>84</v>
      </c>
      <c r="I5" s="34">
        <v>50</v>
      </c>
    </row>
    <row r="6" spans="1:9">
      <c r="A6" s="35" t="s">
        <v>16</v>
      </c>
      <c r="C6" s="54">
        <v>296.94461199010146</v>
      </c>
      <c r="D6" s="54">
        <v>320.4577535131765</v>
      </c>
      <c r="E6" s="54">
        <v>319.30957219506024</v>
      </c>
      <c r="F6" s="54">
        <v>339.12267993382056</v>
      </c>
      <c r="G6" s="54">
        <v>356.6129969902795</v>
      </c>
      <c r="H6" s="33" t="s">
        <v>85</v>
      </c>
      <c r="I6" s="34">
        <v>122</v>
      </c>
    </row>
    <row r="7" spans="1:9">
      <c r="A7" s="35" t="s">
        <v>55</v>
      </c>
      <c r="C7" s="54">
        <v>282.75432857466552</v>
      </c>
      <c r="D7" s="54">
        <v>284.19623582940994</v>
      </c>
      <c r="E7" s="54">
        <v>287.79813493161782</v>
      </c>
      <c r="F7" s="54">
        <v>296.62908304946933</v>
      </c>
      <c r="G7" s="54">
        <v>305.73100458651521</v>
      </c>
      <c r="H7" s="33" t="s">
        <v>85</v>
      </c>
      <c r="I7" s="34">
        <v>95</v>
      </c>
    </row>
    <row r="8" spans="1:9">
      <c r="A8" s="35" t="s">
        <v>56</v>
      </c>
      <c r="C8" s="54">
        <v>14.190283415435925</v>
      </c>
      <c r="D8" s="54">
        <v>36.261517683766556</v>
      </c>
      <c r="E8" s="54">
        <v>31.511437263442421</v>
      </c>
      <c r="F8" s="54">
        <v>42.493596884351255</v>
      </c>
      <c r="G8" s="54">
        <v>50.881992403764258</v>
      </c>
      <c r="H8" s="33" t="s">
        <v>85</v>
      </c>
      <c r="I8" s="34">
        <v>111</v>
      </c>
    </row>
    <row r="9" spans="1:9">
      <c r="A9" s="41" t="s">
        <v>106</v>
      </c>
    </row>
    <row r="10" spans="1:9">
      <c r="A10" s="41" t="s">
        <v>38</v>
      </c>
      <c r="C10" s="54">
        <v>10911.799412602795</v>
      </c>
      <c r="H10" s="30" t="s">
        <v>85</v>
      </c>
      <c r="I10" s="42" t="s">
        <v>92</v>
      </c>
    </row>
    <row r="11" spans="1:9">
      <c r="A11" s="41" t="s">
        <v>93</v>
      </c>
      <c r="C11" s="54">
        <v>5872.3344380553799</v>
      </c>
      <c r="H11" s="30" t="s">
        <v>85</v>
      </c>
      <c r="I11" s="42" t="s">
        <v>94</v>
      </c>
    </row>
    <row r="12" spans="1:9">
      <c r="A12" s="35"/>
      <c r="C12" s="33"/>
      <c r="D12" s="33"/>
      <c r="E12" s="33"/>
      <c r="F12" s="33"/>
      <c r="G12" s="33"/>
      <c r="H12" s="33"/>
      <c r="I12" s="34"/>
    </row>
    <row r="13" spans="1:9">
      <c r="A13" s="45" t="s">
        <v>31</v>
      </c>
      <c r="C13" s="33"/>
      <c r="D13" s="33"/>
      <c r="E13" s="33"/>
      <c r="F13" s="33"/>
      <c r="G13" s="33"/>
      <c r="H13" s="33"/>
      <c r="I13" s="34"/>
    </row>
    <row r="14" spans="1:9">
      <c r="A14" s="30" t="s">
        <v>46</v>
      </c>
      <c r="C14" s="52">
        <v>1.9964216805305312E-2</v>
      </c>
      <c r="D14" s="52">
        <v>1.9964216805305312E-2</v>
      </c>
      <c r="E14" s="52">
        <v>1.9964216805305312E-2</v>
      </c>
      <c r="F14" s="52">
        <v>1.9964216805305312E-2</v>
      </c>
      <c r="G14" s="52">
        <v>1.9964216805305312E-2</v>
      </c>
      <c r="H14" s="33" t="s">
        <v>84</v>
      </c>
      <c r="I14" s="34">
        <v>27</v>
      </c>
    </row>
    <row r="15" spans="1:9">
      <c r="A15" s="30" t="s">
        <v>48</v>
      </c>
      <c r="B15" s="53">
        <v>40</v>
      </c>
      <c r="D15" s="34"/>
      <c r="E15" s="34"/>
      <c r="F15" s="34"/>
      <c r="G15" s="34"/>
      <c r="H15" s="36" t="s">
        <v>91</v>
      </c>
      <c r="I15" s="37" t="s">
        <v>95</v>
      </c>
    </row>
    <row r="16" spans="1:9">
      <c r="A16" s="30" t="s">
        <v>49</v>
      </c>
      <c r="C16" s="52">
        <v>7.0999999999999994E-2</v>
      </c>
      <c r="D16" s="52">
        <v>7.0999999999999994E-2</v>
      </c>
      <c r="E16" s="52">
        <v>7.0999999999999994E-2</v>
      </c>
      <c r="F16" s="52">
        <v>7.0999999999999994E-2</v>
      </c>
      <c r="G16" s="52">
        <v>7.0999999999999994E-2</v>
      </c>
      <c r="H16" s="36" t="s">
        <v>91</v>
      </c>
      <c r="I16" s="37" t="s">
        <v>86</v>
      </c>
    </row>
    <row r="17" spans="1:9">
      <c r="C17" s="36"/>
      <c r="D17" s="36"/>
      <c r="E17" s="36"/>
      <c r="F17" s="36"/>
      <c r="G17" s="36"/>
      <c r="H17" s="36"/>
      <c r="I17" s="37"/>
    </row>
    <row r="18" spans="1:9">
      <c r="A18" s="29" t="s">
        <v>88</v>
      </c>
      <c r="I18" s="34"/>
    </row>
    <row r="19" spans="1:9">
      <c r="A19" s="38" t="s">
        <v>8</v>
      </c>
      <c r="B19" s="52">
        <v>0.10949205038093422</v>
      </c>
      <c r="H19" s="30" t="s">
        <v>97</v>
      </c>
      <c r="I19" s="37" t="s">
        <v>96</v>
      </c>
    </row>
    <row r="20" spans="1:9">
      <c r="A20" s="38" t="s">
        <v>5</v>
      </c>
      <c r="B20" s="52">
        <v>0.42208926650764789</v>
      </c>
      <c r="H20" s="30" t="s">
        <v>97</v>
      </c>
      <c r="I20" s="37" t="s">
        <v>98</v>
      </c>
    </row>
    <row r="21" spans="1:9">
      <c r="A21" s="38" t="s">
        <v>4</v>
      </c>
      <c r="B21" s="52">
        <v>9.5793831805839752E-2</v>
      </c>
      <c r="H21" s="30" t="s">
        <v>97</v>
      </c>
      <c r="I21" s="37" t="s">
        <v>99</v>
      </c>
    </row>
    <row r="22" spans="1:9">
      <c r="A22" s="38" t="s">
        <v>3</v>
      </c>
      <c r="B22" s="52">
        <v>0.14182142393995947</v>
      </c>
      <c r="H22" s="30" t="s">
        <v>97</v>
      </c>
      <c r="I22" s="37" t="s">
        <v>100</v>
      </c>
    </row>
    <row r="23" spans="1:9">
      <c r="A23" s="38" t="s">
        <v>2</v>
      </c>
      <c r="B23" s="52">
        <v>0.14680471420048918</v>
      </c>
      <c r="H23" s="30" t="s">
        <v>97</v>
      </c>
      <c r="I23" s="37" t="s">
        <v>101</v>
      </c>
    </row>
    <row r="24" spans="1:9">
      <c r="A24" s="38" t="s">
        <v>1</v>
      </c>
      <c r="B24" s="52">
        <v>8.3998713165129427E-2</v>
      </c>
      <c r="H24" s="30" t="s">
        <v>97</v>
      </c>
      <c r="I24" s="37" t="s">
        <v>102</v>
      </c>
    </row>
    <row r="25" spans="1:9">
      <c r="A25" s="38" t="s">
        <v>12</v>
      </c>
    </row>
    <row r="26" spans="1:9">
      <c r="A26" s="38"/>
    </row>
    <row r="27" spans="1:9">
      <c r="A27" s="39" t="s">
        <v>90</v>
      </c>
    </row>
    <row r="28" spans="1:9">
      <c r="A28" s="38" t="s">
        <v>8</v>
      </c>
      <c r="C28" s="51">
        <v>101802.23243992812</v>
      </c>
      <c r="D28" s="51">
        <v>102180.84814526289</v>
      </c>
      <c r="E28" s="51">
        <v>102560.87197150906</v>
      </c>
      <c r="F28" s="51">
        <v>102942.30915565092</v>
      </c>
      <c r="G28" s="51">
        <v>103325.16495414979</v>
      </c>
      <c r="H28" s="30" t="s">
        <v>89</v>
      </c>
      <c r="I28" s="40">
        <v>23</v>
      </c>
    </row>
    <row r="29" spans="1:9">
      <c r="A29" s="38" t="s">
        <v>5</v>
      </c>
      <c r="C29" s="51">
        <v>286050.79040119285</v>
      </c>
      <c r="D29" s="51">
        <v>287114.65038906905</v>
      </c>
      <c r="E29" s="51">
        <v>288182.46701021388</v>
      </c>
      <c r="F29" s="51">
        <v>289254.25497985951</v>
      </c>
      <c r="G29" s="51">
        <v>290330.02906796616</v>
      </c>
      <c r="H29" s="30" t="s">
        <v>89</v>
      </c>
      <c r="I29" s="40">
        <v>24</v>
      </c>
    </row>
    <row r="30" spans="1:9">
      <c r="A30" s="38" t="s">
        <v>4</v>
      </c>
      <c r="C30" s="51">
        <v>63743.865397196365</v>
      </c>
      <c r="D30" s="51">
        <v>63980.937099650095</v>
      </c>
      <c r="E30" s="51">
        <v>64218.890502511444</v>
      </c>
      <c r="F30" s="51">
        <v>64457.728884938588</v>
      </c>
      <c r="G30" s="51">
        <v>64697.4555382853</v>
      </c>
      <c r="H30" s="30" t="s">
        <v>89</v>
      </c>
      <c r="I30" s="40">
        <v>25</v>
      </c>
    </row>
    <row r="31" spans="1:9">
      <c r="A31" s="38" t="s">
        <v>3</v>
      </c>
      <c r="C31" s="51">
        <v>54669.996933100425</v>
      </c>
      <c r="D31" s="51">
        <v>54873.321741931992</v>
      </c>
      <c r="E31" s="51">
        <v>55077.402742097118</v>
      </c>
      <c r="F31" s="51">
        <v>55282.242745969445</v>
      </c>
      <c r="G31" s="51">
        <v>55487.844576382187</v>
      </c>
      <c r="H31" s="30" t="s">
        <v>89</v>
      </c>
      <c r="I31" s="40">
        <v>26</v>
      </c>
    </row>
    <row r="32" spans="1:9">
      <c r="A32" s="38" t="s">
        <v>2</v>
      </c>
      <c r="C32" s="51">
        <v>5473874.7997352919</v>
      </c>
      <c r="D32" s="51">
        <v>5494232.8500308879</v>
      </c>
      <c r="E32" s="51">
        <v>5514666.6145558003</v>
      </c>
      <c r="F32" s="51">
        <v>5535176.3749010675</v>
      </c>
      <c r="G32" s="51">
        <v>5555762.4137050016</v>
      </c>
      <c r="H32" s="30" t="s">
        <v>89</v>
      </c>
      <c r="I32" s="40">
        <v>27</v>
      </c>
    </row>
    <row r="33" spans="1:9">
      <c r="A33" s="38" t="s">
        <v>1</v>
      </c>
      <c r="C33" s="51">
        <v>210869.03313088589</v>
      </c>
      <c r="D33" s="51">
        <v>211653.28241303421</v>
      </c>
      <c r="E33" s="51">
        <v>212440.44841997334</v>
      </c>
      <c r="F33" s="51">
        <v>213230.54199938109</v>
      </c>
      <c r="G33" s="51">
        <v>214023.57403927913</v>
      </c>
      <c r="H33" s="30" t="s">
        <v>89</v>
      </c>
      <c r="I33" s="40">
        <v>28</v>
      </c>
    </row>
    <row r="38" spans="1:9">
      <c r="A38" s="29" t="s">
        <v>107</v>
      </c>
    </row>
    <row r="39" spans="1:9">
      <c r="A39" s="41" t="s">
        <v>104</v>
      </c>
    </row>
    <row r="40" spans="1:9">
      <c r="A40" s="38" t="s">
        <v>6</v>
      </c>
      <c r="B40" s="50">
        <v>0.56000000000000005</v>
      </c>
    </row>
    <row r="41" spans="1:9">
      <c r="A41" s="38" t="s">
        <v>5</v>
      </c>
      <c r="B41" s="50">
        <v>0.28999999999999998</v>
      </c>
    </row>
    <row r="42" spans="1:9">
      <c r="A42" s="38" t="s">
        <v>4</v>
      </c>
      <c r="B42" s="50">
        <v>0.18</v>
      </c>
    </row>
    <row r="43" spans="1:9">
      <c r="A43" s="38" t="s">
        <v>3</v>
      </c>
      <c r="B43" s="50">
        <v>0.13</v>
      </c>
    </row>
    <row r="44" spans="1:9">
      <c r="A44" s="38" t="s">
        <v>2</v>
      </c>
      <c r="B44" s="50">
        <v>2.08</v>
      </c>
    </row>
    <row r="45" spans="1:9">
      <c r="A45" s="38" t="s">
        <v>1</v>
      </c>
      <c r="B45" s="50">
        <v>8.66</v>
      </c>
    </row>
    <row r="47" spans="1:9">
      <c r="A47" s="46" t="s">
        <v>109</v>
      </c>
    </row>
    <row r="48" spans="1:9">
      <c r="A48" s="39" t="s">
        <v>108</v>
      </c>
    </row>
    <row r="49" spans="1:2">
      <c r="A49" s="38" t="s">
        <v>8</v>
      </c>
      <c r="B49" s="48">
        <v>1</v>
      </c>
    </row>
    <row r="50" spans="1:2">
      <c r="A50" s="38" t="s">
        <v>5</v>
      </c>
      <c r="B50" s="48">
        <v>2</v>
      </c>
    </row>
    <row r="51" spans="1:2">
      <c r="A51" s="38" t="s">
        <v>4</v>
      </c>
      <c r="B51" s="48">
        <v>3</v>
      </c>
    </row>
    <row r="52" spans="1:2">
      <c r="A52" s="38" t="s">
        <v>3</v>
      </c>
      <c r="B52" s="48">
        <v>3</v>
      </c>
    </row>
    <row r="53" spans="1:2">
      <c r="A53" s="38" t="s">
        <v>2</v>
      </c>
      <c r="B53" s="49">
        <f>1/0.15</f>
        <v>6.666666666666667</v>
      </c>
    </row>
    <row r="54" spans="1:2">
      <c r="A54" s="38" t="s">
        <v>1</v>
      </c>
      <c r="B54" s="48">
        <v>30</v>
      </c>
    </row>
    <row r="55" spans="1:2">
      <c r="A55" s="41" t="s">
        <v>110</v>
      </c>
    </row>
    <row r="56" spans="1:2">
      <c r="A56" s="38" t="s">
        <v>4</v>
      </c>
      <c r="B56" s="30">
        <v>4</v>
      </c>
    </row>
    <row r="57" spans="1:2">
      <c r="A57" s="38" t="s">
        <v>3</v>
      </c>
      <c r="B57" s="30">
        <v>10</v>
      </c>
    </row>
  </sheetData>
  <phoneticPr fontId="12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Graphs</vt:lpstr>
      <vt:lpstr>Outputs</vt:lpstr>
      <vt:lpstr>RAB method 1 - ten years</vt:lpstr>
      <vt:lpstr>RAB method 2 - ten years</vt:lpstr>
      <vt:lpstr>RAB method 3 - ten years</vt:lpstr>
      <vt:lpstr>Ofcom - simplified</vt:lpstr>
      <vt:lpstr>Inputs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2021-01-08T10:11:04Z</dcterms:created>
  <dcterms:modified xsi:type="dcterms:W3CDTF">2021-01-08T10:11:11Z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a50d26f-5c2c-4137-8396-1b24eb24286c_Enabled">
    <vt:lpwstr>True</vt:lpwstr>
  </property>
  <property fmtid="{D5CDD505-2E9C-101B-9397-08002B2CF9AE}" pid="3" name="MSIP_Label_5a50d26f-5c2c-4137-8396-1b24eb24286c_SiteId">
    <vt:lpwstr>0af648de-310c-4068-8ae4-f9418bae24cc</vt:lpwstr>
  </property>
  <property fmtid="{D5CDD505-2E9C-101B-9397-08002B2CF9AE}" pid="4" name="MSIP_Label_5a50d26f-5c2c-4137-8396-1b24eb24286c_Owner">
    <vt:lpwstr>Jack.Procter-Blain@ofcom.org.uk</vt:lpwstr>
  </property>
  <property fmtid="{D5CDD505-2E9C-101B-9397-08002B2CF9AE}" pid="5" name="MSIP_Label_5a50d26f-5c2c-4137-8396-1b24eb24286c_SetDate">
    <vt:lpwstr>2021-01-08T10:11:10.9624394Z</vt:lpwstr>
  </property>
  <property fmtid="{D5CDD505-2E9C-101B-9397-08002B2CF9AE}" pid="6" name="MSIP_Label_5a50d26f-5c2c-4137-8396-1b24eb24286c_Name">
    <vt:lpwstr>Protected</vt:lpwstr>
  </property>
  <property fmtid="{D5CDD505-2E9C-101B-9397-08002B2CF9AE}" pid="7" name="MSIP_Label_5a50d26f-5c2c-4137-8396-1b24eb24286c_Application">
    <vt:lpwstr>Microsoft Azure Information Protection</vt:lpwstr>
  </property>
  <property fmtid="{D5CDD505-2E9C-101B-9397-08002B2CF9AE}" pid="8" name="MSIP_Label_5a50d26f-5c2c-4137-8396-1b24eb24286c_ActionId">
    <vt:lpwstr>125391b3-ab3a-418e-a99c-62ed4b934d03</vt:lpwstr>
  </property>
  <property fmtid="{D5CDD505-2E9C-101B-9397-08002B2CF9AE}" pid="9" name="MSIP_Label_5a50d26f-5c2c-4137-8396-1b24eb24286c_Extended_MSFT_Method">
    <vt:lpwstr>Manual</vt:lpwstr>
  </property>
  <property fmtid="{D5CDD505-2E9C-101B-9397-08002B2CF9AE}" pid="10" name="Sensitivity">
    <vt:lpwstr>Protected</vt:lpwstr>
  </property>
</Properties>
</file>