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defaultThemeVersion="166925"/>
  <xr:revisionPtr revIDLastSave="157" documentId="8_{BC0CDEE0-36F7-452F-B939-8B4894778831}" xr6:coauthVersionLast="44" xr6:coauthVersionMax="44" xr10:uidLastSave="{B38711B3-93BB-4175-B29B-5E0BFF07A137}"/>
  <bookViews>
    <workbookView xWindow="-98" yWindow="-98" windowWidth="20715" windowHeight="13276" tabRatio="823" activeTab="1" xr2:uid="{5DED5394-3AAB-4476-A790-7B39989B8777}"/>
  </bookViews>
  <sheets>
    <sheet name="Terms and Conditions" sheetId="5" r:id="rId1"/>
    <sheet name="Fibre shortfall" sheetId="3" r:id="rId2"/>
    <sheet name="INPUTS&gt;&gt;" sheetId="4" r:id="rId3"/>
    <sheet name="General inputs" sheetId="1" r:id="rId4"/>
    <sheet name="RAB calc - 200k tranches" sheetId="2" r:id="rId5"/>
  </sheets>
  <externalReferences>
    <externalReference r:id="rId6"/>
    <externalReference r:id="rId7"/>
    <externalReference r:id="rId8"/>
    <externalReference r:id="rId9"/>
  </externalReferences>
  <definedNames>
    <definedName name="Activity1">'[1]Auto-Switch CPS variant'!$A$9</definedName>
    <definedName name="Activity10">'[1]Auto-Switch CPS variant'!$A$63</definedName>
    <definedName name="Activity11">'[1]Auto-Switch CPS variant'!$A$70</definedName>
    <definedName name="Activity12">'[1]Auto-Switch CPS variant'!$A$75</definedName>
    <definedName name="Activity13">'[1]Auto-Switch CPS variant'!$A$80</definedName>
    <definedName name="Activity14">'[1]Auto-Switch CPS variant'!$A$85</definedName>
    <definedName name="Activity2">'[1]Auto-Switch CPS variant'!$A$14</definedName>
    <definedName name="Activity3">'[1]Auto-Switch CPS variant'!$A$23</definedName>
    <definedName name="Activity4">'[1]Auto-Switch CPS variant'!$A$28</definedName>
    <definedName name="Activity5">'[1]Auto-Switch CPS variant'!$A$31</definedName>
    <definedName name="Activity6">'[1]Auto-Switch CPS variant'!$A$34</definedName>
    <definedName name="Activity7">'[1]Auto-Switch CPS variant'!$A$42</definedName>
    <definedName name="Activity8">'[1]Auto-Switch CPS variant'!$A$50</definedName>
    <definedName name="Activity9">'[1]Auto-Switch CPS variant'!$A$58</definedName>
    <definedName name="CIQWBGuid" hidden="1">"DCF Area 3 RAB v3.xlsx"</definedName>
    <definedName name="copper_markup">'[2]RAB calc - cumulative'!$C$36:$AU$36</definedName>
    <definedName name="CRM_stack">'[1]MP cost summary'!$Q$16</definedName>
    <definedName name="deployment_bands" localSheetId="0">'[3]RAB calc - cumulative'!$C$24:$K$24</definedName>
    <definedName name="deployment_bands">'Fibre shortfall'!$C$16:$K$16</definedName>
    <definedName name="fibre_markup_post">'[2]RAB calc - cumulative'!$C$38:$AU$38</definedName>
    <definedName name="fibre_markup_pre">'[2]RAB calc - cumulative'!$C$37:$AU$37</definedName>
    <definedName name="Fibre_takeup">'[4]Fibre shortfall inputs'!$B$24:$K$33</definedName>
    <definedName name="fund_period">#REF!</definedName>
    <definedName name="GPLActivity1">[1]GPL!$A$9</definedName>
    <definedName name="GPLActivity10">[1]GPL!$A$69</definedName>
    <definedName name="GPLActivity11">[1]GPL!$A$74</definedName>
    <definedName name="GPLActivity12">[1]GPL!$A$81</definedName>
    <definedName name="GPLActivity13">[1]GPL!$A$86</definedName>
    <definedName name="GPLActivity14">[1]GPL!$A$91</definedName>
    <definedName name="GPLActivity15">[1]GPL!$A$96</definedName>
    <definedName name="GPLActivity16">[1]GPL!#REF!</definedName>
    <definedName name="GPLActivity17">[1]GPL!#REF!</definedName>
    <definedName name="GPLActivity18">[1]GPL!#REF!</definedName>
    <definedName name="GPLActivity2">[1]GPL!$A$20</definedName>
    <definedName name="GPLActivity3">[1]GPL!$A$24</definedName>
    <definedName name="GPLActivity4">[1]GPL!$A$33</definedName>
    <definedName name="GPLActivity5">[1]GPL!$A$39</definedName>
    <definedName name="GPLActivity6">[1]GPL!$A$42</definedName>
    <definedName name="GPLActivity7">[1]GPL!$A$45</definedName>
    <definedName name="GPLActivity8">[1]GPL!$A$53</definedName>
    <definedName name="GPLActivity9">[1]GPL!$A$61</definedName>
    <definedName name="loading_factor">'[1]Salary . staff rates'!$B$33</definedName>
    <definedName name="million">1000000</definedName>
    <definedName name="months_in_year">12</definedName>
    <definedName name="NPV_central" localSheetId="0">'[3]RAB calc - cumulative'!$C$27:$K$27</definedName>
    <definedName name="NPV_central">'Fibre shortfall'!$C$19:$K$19</definedName>
    <definedName name="NPV_high" localSheetId="0">'[3]RAB calc - cumulative'!$C$26:$K$26</definedName>
    <definedName name="NPV_high">'Fibre shortfall'!$C$18:$K$18</definedName>
    <definedName name="NPV_low" localSheetId="0">'[3]RAB calc - cumulative'!$C$25:$K$25</definedName>
    <definedName name="NPV_low">'Fibre shortfall'!$C$17:$K$17</definedName>
    <definedName name="passthrough" localSheetId="0">'[3]RAB calc - cumulative'!$C$9</definedName>
    <definedName name="passthrough">'Fibre shortfall'!#REF!</definedName>
    <definedName name="per_recovery">'[2]RAB calc - cumulative'!$C$11</definedName>
    <definedName name="percent_recovery_preswitch" localSheetId="0">'[3]RAB calc - cumulative'!$C$11</definedName>
    <definedName name="percent_recovery_preswitch">'Fibre shortfall'!#REF!</definedName>
    <definedName name="premises">'[2]RAB calc - cumulative'!$C$50:$AU$50</definedName>
    <definedName name="pricing_freedom">'[2]RAB calc - cumulative'!$C$7</definedName>
    <definedName name="rate">'[2]RAB calc - cumulative'!$C$5</definedName>
    <definedName name="recovery1st">'[2]With time and test constant k'!$C$10</definedName>
    <definedName name="scenario_choice">'[1]MP cost summary'!$E$15</definedName>
    <definedName name="sensitivity">'[1]Control panel'!$B$7</definedName>
    <definedName name="switchoff_year" localSheetId="0">'[3]RAB calc - cumulative'!$C$7</definedName>
    <definedName name="switchoff_year">'Fibre shortfall'!$C$6</definedName>
    <definedName name="total_lines" localSheetId="0">'[3]RAB calc - cumulative'!$C$15</definedName>
    <definedName name="total_lines">'Fibre shortfall'!$C$10</definedName>
    <definedName name="tranche_size">'[2]RAB calc - cumulative'!$C$18</definedName>
    <definedName name="wacc" localSheetId="0">'[3]RAB calc - cumulative'!$C$13</definedName>
    <definedName name="wacc">'Fibre shortfall'!$C$8</definedName>
    <definedName name="working_days">'[1]Salary . staff rates'!$B$31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0" i="2" l="1"/>
  <c r="E17" i="2" l="1"/>
  <c r="F17" i="2"/>
  <c r="G17" i="2"/>
  <c r="H17" i="2"/>
  <c r="I17" i="2"/>
  <c r="J17" i="2"/>
  <c r="K17" i="2"/>
  <c r="L17" i="2"/>
  <c r="M17" i="2"/>
  <c r="N17" i="2"/>
  <c r="O17" i="2"/>
  <c r="P17" i="2"/>
  <c r="Q17" i="2"/>
  <c r="R17" i="2"/>
  <c r="S17" i="2"/>
  <c r="T17" i="2"/>
  <c r="U17" i="2"/>
  <c r="V17" i="2"/>
  <c r="W17" i="2"/>
  <c r="D17" i="2"/>
  <c r="H11" i="2"/>
  <c r="I11" i="2"/>
  <c r="J11" i="2"/>
  <c r="K11" i="2"/>
  <c r="L11" i="2"/>
  <c r="M11" i="2"/>
  <c r="N11" i="2"/>
  <c r="O11" i="2"/>
  <c r="P11" i="2"/>
  <c r="Q11" i="2"/>
  <c r="R11" i="2"/>
  <c r="S11" i="2"/>
  <c r="T11" i="2"/>
  <c r="U11" i="2"/>
  <c r="V11" i="2"/>
  <c r="W11" i="2"/>
  <c r="E11" i="2"/>
  <c r="F11" i="2"/>
  <c r="G11" i="2"/>
  <c r="D11" i="2"/>
  <c r="E67" i="2" l="1"/>
  <c r="D67" i="2"/>
  <c r="E65" i="2"/>
  <c r="F65" i="2"/>
  <c r="G65" i="2"/>
  <c r="H65" i="2"/>
  <c r="I65" i="2"/>
  <c r="J65" i="2"/>
  <c r="K65" i="2"/>
  <c r="D58" i="2" l="1"/>
  <c r="D46" i="2" s="1"/>
  <c r="E58" i="2"/>
  <c r="E46" i="2" s="1"/>
  <c r="F58" i="2"/>
  <c r="F46" i="2" s="1"/>
  <c r="G58" i="2"/>
  <c r="G46" i="2" s="1"/>
  <c r="H58" i="2"/>
  <c r="H46" i="2" s="1"/>
  <c r="I58" i="2"/>
  <c r="I46" i="2" s="1"/>
  <c r="J58" i="2"/>
  <c r="J46" i="2" s="1"/>
  <c r="K58" i="2"/>
  <c r="K46" i="2" s="1"/>
  <c r="L58" i="2"/>
  <c r="L46" i="2" s="1"/>
  <c r="F221" i="2" l="1"/>
  <c r="E63" i="2"/>
  <c r="E52" i="2" s="1"/>
  <c r="F63" i="2"/>
  <c r="F52" i="2" s="1"/>
  <c r="G63" i="2"/>
  <c r="G52" i="2" s="1"/>
  <c r="H63" i="2"/>
  <c r="H52" i="2" s="1"/>
  <c r="I63" i="2"/>
  <c r="I52" i="2" s="1"/>
  <c r="J63" i="2"/>
  <c r="J52" i="2" s="1"/>
  <c r="K63" i="2"/>
  <c r="K52" i="2" s="1"/>
  <c r="L63" i="2"/>
  <c r="L52" i="2" s="1"/>
  <c r="M63" i="2"/>
  <c r="M52" i="2" s="1"/>
  <c r="N63" i="2"/>
  <c r="N52" i="2" s="1"/>
  <c r="O63" i="2"/>
  <c r="O52" i="2" s="1"/>
  <c r="P63" i="2"/>
  <c r="P52" i="2" s="1"/>
  <c r="Q63" i="2"/>
  <c r="Q52" i="2" s="1"/>
  <c r="R63" i="2"/>
  <c r="R52" i="2" s="1"/>
  <c r="S63" i="2"/>
  <c r="S52" i="2" s="1"/>
  <c r="T63" i="2"/>
  <c r="T52" i="2" s="1"/>
  <c r="U63" i="2"/>
  <c r="U52" i="2" s="1"/>
  <c r="V63" i="2"/>
  <c r="V52" i="2" s="1"/>
  <c r="W63" i="2"/>
  <c r="W52" i="2" s="1"/>
  <c r="X63" i="2"/>
  <c r="Y63" i="2"/>
  <c r="Z63" i="2"/>
  <c r="AA63" i="2"/>
  <c r="AB63" i="2"/>
  <c r="AC63" i="2"/>
  <c r="AD63" i="2"/>
  <c r="AE63" i="2"/>
  <c r="AF63" i="2"/>
  <c r="AG63" i="2"/>
  <c r="AH63" i="2"/>
  <c r="AI63" i="2"/>
  <c r="AJ63" i="2"/>
  <c r="AK63" i="2"/>
  <c r="AL63" i="2"/>
  <c r="AM63" i="2"/>
  <c r="AN63" i="2"/>
  <c r="AO63" i="2"/>
  <c r="E64" i="2"/>
  <c r="F64" i="2"/>
  <c r="G64" i="2"/>
  <c r="H64" i="2"/>
  <c r="I64" i="2"/>
  <c r="J64" i="2"/>
  <c r="K64" i="2"/>
  <c r="L64" i="2"/>
  <c r="M64" i="2"/>
  <c r="N64" i="2"/>
  <c r="O64" i="2"/>
  <c r="P64" i="2"/>
  <c r="Q64" i="2"/>
  <c r="R64" i="2"/>
  <c r="S64" i="2"/>
  <c r="T64" i="2"/>
  <c r="U64" i="2"/>
  <c r="V64" i="2"/>
  <c r="W64" i="2"/>
  <c r="X64" i="2"/>
  <c r="Y64" i="2"/>
  <c r="Z64" i="2"/>
  <c r="AA64" i="2"/>
  <c r="AB64" i="2"/>
  <c r="AC64" i="2"/>
  <c r="AD64" i="2"/>
  <c r="AE64" i="2"/>
  <c r="AF64" i="2"/>
  <c r="AG64" i="2"/>
  <c r="AH64" i="2"/>
  <c r="AI64" i="2"/>
  <c r="AJ64" i="2"/>
  <c r="AK64" i="2"/>
  <c r="AL64" i="2"/>
  <c r="AM64" i="2"/>
  <c r="AN64" i="2"/>
  <c r="AO64" i="2"/>
  <c r="L65" i="2"/>
  <c r="M65" i="2"/>
  <c r="N65" i="2"/>
  <c r="O65" i="2"/>
  <c r="P65" i="2"/>
  <c r="Q65" i="2"/>
  <c r="R65" i="2"/>
  <c r="S65" i="2"/>
  <c r="T65" i="2"/>
  <c r="U65" i="2"/>
  <c r="V65" i="2"/>
  <c r="W65" i="2"/>
  <c r="X65" i="2"/>
  <c r="Y65" i="2"/>
  <c r="Z65" i="2"/>
  <c r="AA65" i="2"/>
  <c r="AB65" i="2"/>
  <c r="AC65" i="2"/>
  <c r="AD65" i="2"/>
  <c r="AE65" i="2"/>
  <c r="AF65" i="2"/>
  <c r="AG65" i="2"/>
  <c r="AH65" i="2"/>
  <c r="AI65" i="2"/>
  <c r="AJ65" i="2"/>
  <c r="AK65" i="2"/>
  <c r="AL65" i="2"/>
  <c r="AM65" i="2"/>
  <c r="AN65" i="2"/>
  <c r="AO65" i="2"/>
  <c r="D64" i="2"/>
  <c r="D65" i="2"/>
  <c r="D63" i="2"/>
  <c r="D52" i="2" s="1"/>
  <c r="M58" i="2"/>
  <c r="M46" i="2" s="1"/>
  <c r="N58" i="2"/>
  <c r="N46" i="2" s="1"/>
  <c r="O58" i="2"/>
  <c r="O46" i="2" s="1"/>
  <c r="P58" i="2"/>
  <c r="P46" i="2" s="1"/>
  <c r="Q58" i="2"/>
  <c r="Q46" i="2" s="1"/>
  <c r="R58" i="2"/>
  <c r="R46" i="2" s="1"/>
  <c r="S58" i="2"/>
  <c r="S46" i="2" s="1"/>
  <c r="T58" i="2"/>
  <c r="T46" i="2" s="1"/>
  <c r="U58" i="2"/>
  <c r="U46" i="2" s="1"/>
  <c r="V58" i="2"/>
  <c r="V46" i="2" s="1"/>
  <c r="W58" i="2"/>
  <c r="W46" i="2" s="1"/>
  <c r="X58" i="2"/>
  <c r="Y58" i="2"/>
  <c r="Z58" i="2"/>
  <c r="AA58" i="2"/>
  <c r="AB58" i="2"/>
  <c r="AC58" i="2"/>
  <c r="AD58" i="2"/>
  <c r="AE58" i="2"/>
  <c r="AF58" i="2"/>
  <c r="AG58" i="2"/>
  <c r="AH58" i="2"/>
  <c r="AI58" i="2"/>
  <c r="AJ58" i="2"/>
  <c r="AK58" i="2"/>
  <c r="AL58" i="2"/>
  <c r="AM58" i="2"/>
  <c r="AN58" i="2"/>
  <c r="AO58" i="2"/>
  <c r="E59" i="2"/>
  <c r="F59" i="2"/>
  <c r="G59" i="2"/>
  <c r="H59" i="2"/>
  <c r="I59" i="2"/>
  <c r="J59" i="2"/>
  <c r="K59" i="2"/>
  <c r="L59" i="2"/>
  <c r="M59" i="2"/>
  <c r="N59" i="2"/>
  <c r="O59" i="2"/>
  <c r="P59" i="2"/>
  <c r="Q59" i="2"/>
  <c r="R59" i="2"/>
  <c r="S59" i="2"/>
  <c r="T59" i="2"/>
  <c r="U59" i="2"/>
  <c r="V59" i="2"/>
  <c r="W59" i="2"/>
  <c r="X59" i="2"/>
  <c r="Y59" i="2"/>
  <c r="Z59" i="2"/>
  <c r="AA59" i="2"/>
  <c r="AB59" i="2"/>
  <c r="AC59" i="2"/>
  <c r="AD59" i="2"/>
  <c r="AE59" i="2"/>
  <c r="AF59" i="2"/>
  <c r="AG59" i="2"/>
  <c r="AH59" i="2"/>
  <c r="AI59" i="2"/>
  <c r="AJ59" i="2"/>
  <c r="AK59" i="2"/>
  <c r="AL59" i="2"/>
  <c r="AM59" i="2"/>
  <c r="AN59" i="2"/>
  <c r="AO59" i="2"/>
  <c r="E60" i="2"/>
  <c r="F60" i="2"/>
  <c r="G60" i="2"/>
  <c r="H60" i="2"/>
  <c r="I60" i="2"/>
  <c r="J60" i="2"/>
  <c r="K60" i="2"/>
  <c r="L60" i="2"/>
  <c r="M60" i="2"/>
  <c r="N60" i="2"/>
  <c r="O60" i="2"/>
  <c r="P60" i="2"/>
  <c r="Q60" i="2"/>
  <c r="R60" i="2"/>
  <c r="S60" i="2"/>
  <c r="T60" i="2"/>
  <c r="U60" i="2"/>
  <c r="V60" i="2"/>
  <c r="W60" i="2"/>
  <c r="X60" i="2"/>
  <c r="Y60" i="2"/>
  <c r="Z60" i="2"/>
  <c r="AA60" i="2"/>
  <c r="AB60" i="2"/>
  <c r="AC60" i="2"/>
  <c r="AD60" i="2"/>
  <c r="AE60" i="2"/>
  <c r="AF60" i="2"/>
  <c r="AG60" i="2"/>
  <c r="AH60" i="2"/>
  <c r="AI60" i="2"/>
  <c r="AJ60" i="2"/>
  <c r="AK60" i="2"/>
  <c r="AL60" i="2"/>
  <c r="AM60" i="2"/>
  <c r="AN60" i="2"/>
  <c r="AO60" i="2"/>
  <c r="D59" i="2"/>
  <c r="D60" i="2"/>
  <c r="AO311" i="2"/>
  <c r="AN311" i="2"/>
  <c r="AM311" i="2"/>
  <c r="AL311" i="2"/>
  <c r="AK311" i="2"/>
  <c r="AJ311" i="2"/>
  <c r="AI311" i="2"/>
  <c r="AH311" i="2"/>
  <c r="AG311" i="2"/>
  <c r="AF311" i="2"/>
  <c r="AE311" i="2"/>
  <c r="AD311" i="2"/>
  <c r="AC311" i="2"/>
  <c r="AB311" i="2"/>
  <c r="AA311" i="2"/>
  <c r="Z311" i="2"/>
  <c r="Y311" i="2"/>
  <c r="X311" i="2"/>
  <c r="W311" i="2"/>
  <c r="V311" i="2"/>
  <c r="U311" i="2"/>
  <c r="T311" i="2"/>
  <c r="S311" i="2"/>
  <c r="R311" i="2"/>
  <c r="Q311" i="2"/>
  <c r="P311" i="2"/>
  <c r="O311" i="2"/>
  <c r="N311" i="2"/>
  <c r="M311" i="2"/>
  <c r="L311" i="2"/>
  <c r="K311" i="2"/>
  <c r="J311" i="2"/>
  <c r="I311" i="2"/>
  <c r="H311" i="2"/>
  <c r="G311" i="2"/>
  <c r="F311" i="2"/>
  <c r="E311" i="2"/>
  <c r="D311" i="2"/>
  <c r="AO310" i="2"/>
  <c r="AN310" i="2"/>
  <c r="AM310" i="2"/>
  <c r="AL310" i="2"/>
  <c r="AK310" i="2"/>
  <c r="AJ310" i="2"/>
  <c r="AI310" i="2"/>
  <c r="AH310" i="2"/>
  <c r="AG310" i="2"/>
  <c r="AF310" i="2"/>
  <c r="AE310" i="2"/>
  <c r="AD310" i="2"/>
  <c r="AC310" i="2"/>
  <c r="AB310" i="2"/>
  <c r="AA310" i="2"/>
  <c r="Z310" i="2"/>
  <c r="Y310" i="2"/>
  <c r="X310" i="2"/>
  <c r="W310" i="2"/>
  <c r="V310" i="2"/>
  <c r="U310" i="2"/>
  <c r="T310" i="2"/>
  <c r="S310" i="2"/>
  <c r="R310" i="2"/>
  <c r="Q310" i="2"/>
  <c r="P310" i="2"/>
  <c r="O310" i="2"/>
  <c r="N310" i="2"/>
  <c r="M310" i="2"/>
  <c r="L310" i="2"/>
  <c r="K310" i="2"/>
  <c r="J310" i="2"/>
  <c r="I310" i="2"/>
  <c r="H310" i="2"/>
  <c r="G310" i="2"/>
  <c r="F310" i="2"/>
  <c r="E310" i="2"/>
  <c r="D310" i="2"/>
  <c r="AO309" i="2"/>
  <c r="AN309" i="2"/>
  <c r="AM309" i="2"/>
  <c r="AL309" i="2"/>
  <c r="AK309" i="2"/>
  <c r="AJ309" i="2"/>
  <c r="AI309" i="2"/>
  <c r="AH309" i="2"/>
  <c r="AG309" i="2"/>
  <c r="AF309" i="2"/>
  <c r="AE309" i="2"/>
  <c r="AD309" i="2"/>
  <c r="AC309" i="2"/>
  <c r="AB309" i="2"/>
  <c r="AA309" i="2"/>
  <c r="Z309" i="2"/>
  <c r="Y309" i="2"/>
  <c r="X309" i="2"/>
  <c r="W309" i="2"/>
  <c r="W298" i="2" s="1"/>
  <c r="V309" i="2"/>
  <c r="V298" i="2" s="1"/>
  <c r="U309" i="2"/>
  <c r="U298" i="2" s="1"/>
  <c r="T309" i="2"/>
  <c r="T298" i="2" s="1"/>
  <c r="S309" i="2"/>
  <c r="S298" i="2" s="1"/>
  <c r="R309" i="2"/>
  <c r="R298" i="2" s="1"/>
  <c r="Q309" i="2"/>
  <c r="Q298" i="2" s="1"/>
  <c r="P309" i="2"/>
  <c r="P298" i="2" s="1"/>
  <c r="O309" i="2"/>
  <c r="O298" i="2" s="1"/>
  <c r="N309" i="2"/>
  <c r="N298" i="2" s="1"/>
  <c r="M309" i="2"/>
  <c r="M298" i="2" s="1"/>
  <c r="L309" i="2"/>
  <c r="L298" i="2" s="1"/>
  <c r="K309" i="2"/>
  <c r="K298" i="2" s="1"/>
  <c r="J309" i="2"/>
  <c r="J298" i="2" s="1"/>
  <c r="I309" i="2"/>
  <c r="I298" i="2" s="1"/>
  <c r="H309" i="2"/>
  <c r="H298" i="2" s="1"/>
  <c r="G309" i="2"/>
  <c r="G298" i="2" s="1"/>
  <c r="F309" i="2"/>
  <c r="F298" i="2" s="1"/>
  <c r="E309" i="2"/>
  <c r="E298" i="2" s="1"/>
  <c r="D309" i="2"/>
  <c r="D298" i="2" s="1"/>
  <c r="E304" i="2"/>
  <c r="E292" i="2" s="1"/>
  <c r="F304" i="2"/>
  <c r="F292" i="2" s="1"/>
  <c r="G304" i="2"/>
  <c r="G292" i="2" s="1"/>
  <c r="H304" i="2"/>
  <c r="H292" i="2" s="1"/>
  <c r="I304" i="2"/>
  <c r="I292" i="2" s="1"/>
  <c r="J304" i="2"/>
  <c r="J292" i="2" s="1"/>
  <c r="K304" i="2"/>
  <c r="K292" i="2" s="1"/>
  <c r="L304" i="2"/>
  <c r="L292" i="2" s="1"/>
  <c r="M304" i="2"/>
  <c r="M292" i="2" s="1"/>
  <c r="N304" i="2"/>
  <c r="N292" i="2" s="1"/>
  <c r="O304" i="2"/>
  <c r="O292" i="2" s="1"/>
  <c r="P304" i="2"/>
  <c r="P292" i="2" s="1"/>
  <c r="Q304" i="2"/>
  <c r="Q292" i="2" s="1"/>
  <c r="R304" i="2"/>
  <c r="R292" i="2" s="1"/>
  <c r="S304" i="2"/>
  <c r="S292" i="2" s="1"/>
  <c r="T304" i="2"/>
  <c r="T292" i="2" s="1"/>
  <c r="U304" i="2"/>
  <c r="U292" i="2" s="1"/>
  <c r="V304" i="2"/>
  <c r="V292" i="2" s="1"/>
  <c r="W304" i="2"/>
  <c r="W292" i="2" s="1"/>
  <c r="X304" i="2"/>
  <c r="Y304" i="2"/>
  <c r="Z304" i="2"/>
  <c r="AA304" i="2"/>
  <c r="AB304" i="2"/>
  <c r="AC304" i="2"/>
  <c r="AD304" i="2"/>
  <c r="AE304" i="2"/>
  <c r="AF304" i="2"/>
  <c r="AG304" i="2"/>
  <c r="AH304" i="2"/>
  <c r="AI304" i="2"/>
  <c r="AJ304" i="2"/>
  <c r="AK304" i="2"/>
  <c r="AL304" i="2"/>
  <c r="AM304" i="2"/>
  <c r="AN304" i="2"/>
  <c r="AO304" i="2"/>
  <c r="E305" i="2"/>
  <c r="F305" i="2"/>
  <c r="G305" i="2"/>
  <c r="H305" i="2"/>
  <c r="I305" i="2"/>
  <c r="J305" i="2"/>
  <c r="K305" i="2"/>
  <c r="L305" i="2"/>
  <c r="M305" i="2"/>
  <c r="N305" i="2"/>
  <c r="O305" i="2"/>
  <c r="P305" i="2"/>
  <c r="Q305" i="2"/>
  <c r="R305" i="2"/>
  <c r="S305" i="2"/>
  <c r="T305" i="2"/>
  <c r="U305" i="2"/>
  <c r="V305" i="2"/>
  <c r="W305" i="2"/>
  <c r="X305" i="2"/>
  <c r="Y305" i="2"/>
  <c r="Z305" i="2"/>
  <c r="AA305" i="2"/>
  <c r="AB305" i="2"/>
  <c r="AC305" i="2"/>
  <c r="AD305" i="2"/>
  <c r="AE305" i="2"/>
  <c r="AF305" i="2"/>
  <c r="AG305" i="2"/>
  <c r="AH305" i="2"/>
  <c r="AI305" i="2"/>
  <c r="AJ305" i="2"/>
  <c r="AK305" i="2"/>
  <c r="AL305" i="2"/>
  <c r="AM305" i="2"/>
  <c r="AN305" i="2"/>
  <c r="AO305" i="2"/>
  <c r="E306" i="2"/>
  <c r="F306" i="2"/>
  <c r="G306" i="2"/>
  <c r="H306" i="2"/>
  <c r="I306" i="2"/>
  <c r="J306" i="2"/>
  <c r="K306" i="2"/>
  <c r="L306" i="2"/>
  <c r="M306" i="2"/>
  <c r="N306" i="2"/>
  <c r="O306" i="2"/>
  <c r="P306" i="2"/>
  <c r="Q306" i="2"/>
  <c r="R306" i="2"/>
  <c r="S306" i="2"/>
  <c r="T306" i="2"/>
  <c r="U306" i="2"/>
  <c r="V306" i="2"/>
  <c r="W306" i="2"/>
  <c r="X306" i="2"/>
  <c r="Y306" i="2"/>
  <c r="Z306" i="2"/>
  <c r="AA306" i="2"/>
  <c r="AB306" i="2"/>
  <c r="AC306" i="2"/>
  <c r="AD306" i="2"/>
  <c r="AE306" i="2"/>
  <c r="AF306" i="2"/>
  <c r="AG306" i="2"/>
  <c r="AH306" i="2"/>
  <c r="AI306" i="2"/>
  <c r="AJ306" i="2"/>
  <c r="AK306" i="2"/>
  <c r="AL306" i="2"/>
  <c r="AM306" i="2"/>
  <c r="AN306" i="2"/>
  <c r="AO306" i="2"/>
  <c r="D305" i="2"/>
  <c r="D306" i="2"/>
  <c r="D304" i="2"/>
  <c r="D292" i="2" s="1"/>
  <c r="AO275" i="2"/>
  <c r="AN275" i="2"/>
  <c r="AM275" i="2"/>
  <c r="AL275" i="2"/>
  <c r="AK275" i="2"/>
  <c r="AJ275" i="2"/>
  <c r="AI275" i="2"/>
  <c r="AH275" i="2"/>
  <c r="AG275" i="2"/>
  <c r="AF275" i="2"/>
  <c r="AE275" i="2"/>
  <c r="AD275" i="2"/>
  <c r="AC275" i="2"/>
  <c r="AB275" i="2"/>
  <c r="AA275" i="2"/>
  <c r="Z275" i="2"/>
  <c r="Y275" i="2"/>
  <c r="X275" i="2"/>
  <c r="W275" i="2"/>
  <c r="V275" i="2"/>
  <c r="U275" i="2"/>
  <c r="T275" i="2"/>
  <c r="S275" i="2"/>
  <c r="R275" i="2"/>
  <c r="Q275" i="2"/>
  <c r="P275" i="2"/>
  <c r="O275" i="2"/>
  <c r="N275" i="2"/>
  <c r="M275" i="2"/>
  <c r="L275" i="2"/>
  <c r="K275" i="2"/>
  <c r="J275" i="2"/>
  <c r="I275" i="2"/>
  <c r="H275" i="2"/>
  <c r="G275" i="2"/>
  <c r="F275" i="2"/>
  <c r="E275" i="2"/>
  <c r="D275" i="2"/>
  <c r="AO274" i="2"/>
  <c r="AN274" i="2"/>
  <c r="AM274" i="2"/>
  <c r="AL274" i="2"/>
  <c r="AK274" i="2"/>
  <c r="AJ274" i="2"/>
  <c r="AI274" i="2"/>
  <c r="AH274" i="2"/>
  <c r="AG274" i="2"/>
  <c r="AF274" i="2"/>
  <c r="AE274" i="2"/>
  <c r="AD274" i="2"/>
  <c r="AC274" i="2"/>
  <c r="AB274" i="2"/>
  <c r="AA274" i="2"/>
  <c r="Z274" i="2"/>
  <c r="Y274" i="2"/>
  <c r="X274" i="2"/>
  <c r="W274" i="2"/>
  <c r="V274" i="2"/>
  <c r="U274" i="2"/>
  <c r="T274" i="2"/>
  <c r="S274" i="2"/>
  <c r="R274" i="2"/>
  <c r="Q274" i="2"/>
  <c r="P274" i="2"/>
  <c r="O274" i="2"/>
  <c r="N274" i="2"/>
  <c r="M274" i="2"/>
  <c r="L274" i="2"/>
  <c r="K274" i="2"/>
  <c r="J274" i="2"/>
  <c r="I274" i="2"/>
  <c r="H274" i="2"/>
  <c r="G274" i="2"/>
  <c r="F274" i="2"/>
  <c r="E274" i="2"/>
  <c r="D274" i="2"/>
  <c r="AO273" i="2"/>
  <c r="AN273" i="2"/>
  <c r="AM273" i="2"/>
  <c r="AL273" i="2"/>
  <c r="AK273" i="2"/>
  <c r="AJ273" i="2"/>
  <c r="AI273" i="2"/>
  <c r="AH273" i="2"/>
  <c r="AG273" i="2"/>
  <c r="AF273" i="2"/>
  <c r="AE273" i="2"/>
  <c r="AD273" i="2"/>
  <c r="AC273" i="2"/>
  <c r="AB273" i="2"/>
  <c r="AA273" i="2"/>
  <c r="Z273" i="2"/>
  <c r="Y273" i="2"/>
  <c r="X273" i="2"/>
  <c r="W273" i="2"/>
  <c r="W262" i="2" s="1"/>
  <c r="V273" i="2"/>
  <c r="V262" i="2" s="1"/>
  <c r="U273" i="2"/>
  <c r="U262" i="2" s="1"/>
  <c r="T273" i="2"/>
  <c r="T262" i="2" s="1"/>
  <c r="S273" i="2"/>
  <c r="S262" i="2" s="1"/>
  <c r="R273" i="2"/>
  <c r="R262" i="2" s="1"/>
  <c r="Q273" i="2"/>
  <c r="Q262" i="2" s="1"/>
  <c r="P273" i="2"/>
  <c r="P262" i="2" s="1"/>
  <c r="O273" i="2"/>
  <c r="O262" i="2" s="1"/>
  <c r="N273" i="2"/>
  <c r="N262" i="2" s="1"/>
  <c r="M273" i="2"/>
  <c r="M262" i="2" s="1"/>
  <c r="L273" i="2"/>
  <c r="L262" i="2" s="1"/>
  <c r="K273" i="2"/>
  <c r="K262" i="2" s="1"/>
  <c r="J273" i="2"/>
  <c r="J262" i="2" s="1"/>
  <c r="I273" i="2"/>
  <c r="I262" i="2" s="1"/>
  <c r="H273" i="2"/>
  <c r="H262" i="2" s="1"/>
  <c r="G273" i="2"/>
  <c r="G262" i="2" s="1"/>
  <c r="F273" i="2"/>
  <c r="F262" i="2" s="1"/>
  <c r="E273" i="2"/>
  <c r="E262" i="2" s="1"/>
  <c r="D273" i="2"/>
  <c r="D262" i="2" s="1"/>
  <c r="AO270" i="2"/>
  <c r="AN270" i="2"/>
  <c r="AM270" i="2"/>
  <c r="AL270" i="2"/>
  <c r="AK270" i="2"/>
  <c r="AJ270" i="2"/>
  <c r="AI270" i="2"/>
  <c r="AH270" i="2"/>
  <c r="AG270" i="2"/>
  <c r="AF270" i="2"/>
  <c r="AE270" i="2"/>
  <c r="AD270" i="2"/>
  <c r="AC270" i="2"/>
  <c r="AB270" i="2"/>
  <c r="AA270" i="2"/>
  <c r="Z270" i="2"/>
  <c r="Y270" i="2"/>
  <c r="X270" i="2"/>
  <c r="W270" i="2"/>
  <c r="V270" i="2"/>
  <c r="U270" i="2"/>
  <c r="T270" i="2"/>
  <c r="S270" i="2"/>
  <c r="R270" i="2"/>
  <c r="Q270" i="2"/>
  <c r="P270" i="2"/>
  <c r="O270" i="2"/>
  <c r="N270" i="2"/>
  <c r="M270" i="2"/>
  <c r="L270" i="2"/>
  <c r="K270" i="2"/>
  <c r="J270" i="2"/>
  <c r="I270" i="2"/>
  <c r="H270" i="2"/>
  <c r="G270" i="2"/>
  <c r="F270" i="2"/>
  <c r="E270" i="2"/>
  <c r="D270" i="2"/>
  <c r="AO269" i="2"/>
  <c r="AN269" i="2"/>
  <c r="AM269" i="2"/>
  <c r="AL269" i="2"/>
  <c r="AK269" i="2"/>
  <c r="AJ269" i="2"/>
  <c r="AI269" i="2"/>
  <c r="AH269" i="2"/>
  <c r="AG269" i="2"/>
  <c r="AF269" i="2"/>
  <c r="AE269" i="2"/>
  <c r="AD269" i="2"/>
  <c r="AC269" i="2"/>
  <c r="AB269" i="2"/>
  <c r="AA269" i="2"/>
  <c r="Z269" i="2"/>
  <c r="Y269" i="2"/>
  <c r="X269" i="2"/>
  <c r="W269" i="2"/>
  <c r="V269" i="2"/>
  <c r="U269" i="2"/>
  <c r="T269" i="2"/>
  <c r="S269" i="2"/>
  <c r="R269" i="2"/>
  <c r="Q269" i="2"/>
  <c r="P269" i="2"/>
  <c r="O269" i="2"/>
  <c r="N269" i="2"/>
  <c r="M269" i="2"/>
  <c r="L269" i="2"/>
  <c r="K269" i="2"/>
  <c r="J269" i="2"/>
  <c r="I269" i="2"/>
  <c r="H269" i="2"/>
  <c r="G269" i="2"/>
  <c r="F269" i="2"/>
  <c r="E269" i="2"/>
  <c r="D269" i="2"/>
  <c r="AO268" i="2"/>
  <c r="AN268" i="2"/>
  <c r="AM268" i="2"/>
  <c r="AL268" i="2"/>
  <c r="AK268" i="2"/>
  <c r="AJ268" i="2"/>
  <c r="AI268" i="2"/>
  <c r="AH268" i="2"/>
  <c r="AG268" i="2"/>
  <c r="AF268" i="2"/>
  <c r="AE268" i="2"/>
  <c r="AD268" i="2"/>
  <c r="AC268" i="2"/>
  <c r="AB268" i="2"/>
  <c r="AA268" i="2"/>
  <c r="Z268" i="2"/>
  <c r="Y268" i="2"/>
  <c r="X268" i="2"/>
  <c r="W268" i="2"/>
  <c r="W256" i="2" s="1"/>
  <c r="V268" i="2"/>
  <c r="V256" i="2" s="1"/>
  <c r="U268" i="2"/>
  <c r="U256" i="2" s="1"/>
  <c r="T268" i="2"/>
  <c r="T256" i="2" s="1"/>
  <c r="S268" i="2"/>
  <c r="S256" i="2" s="1"/>
  <c r="R268" i="2"/>
  <c r="R256" i="2" s="1"/>
  <c r="Q268" i="2"/>
  <c r="Q256" i="2" s="1"/>
  <c r="P268" i="2"/>
  <c r="P256" i="2" s="1"/>
  <c r="O268" i="2"/>
  <c r="O256" i="2" s="1"/>
  <c r="N268" i="2"/>
  <c r="N256" i="2" s="1"/>
  <c r="M268" i="2"/>
  <c r="M256" i="2" s="1"/>
  <c r="L268" i="2"/>
  <c r="L256" i="2" s="1"/>
  <c r="K268" i="2"/>
  <c r="K256" i="2" s="1"/>
  <c r="J268" i="2"/>
  <c r="J256" i="2" s="1"/>
  <c r="I268" i="2"/>
  <c r="I256" i="2" s="1"/>
  <c r="H268" i="2"/>
  <c r="H256" i="2" s="1"/>
  <c r="G268" i="2"/>
  <c r="G256" i="2" s="1"/>
  <c r="F268" i="2"/>
  <c r="F256" i="2" s="1"/>
  <c r="E268" i="2"/>
  <c r="E256" i="2" s="1"/>
  <c r="D268" i="2"/>
  <c r="D256" i="2" s="1"/>
  <c r="AO240" i="2"/>
  <c r="AN240" i="2"/>
  <c r="AM240" i="2"/>
  <c r="AL240" i="2"/>
  <c r="AK240" i="2"/>
  <c r="AJ240" i="2"/>
  <c r="AI240" i="2"/>
  <c r="AH240" i="2"/>
  <c r="AG240" i="2"/>
  <c r="AF240" i="2"/>
  <c r="AE240" i="2"/>
  <c r="AD240" i="2"/>
  <c r="AC240" i="2"/>
  <c r="AB240" i="2"/>
  <c r="AA240" i="2"/>
  <c r="Z240" i="2"/>
  <c r="Y240" i="2"/>
  <c r="X240" i="2"/>
  <c r="W240" i="2"/>
  <c r="V240" i="2"/>
  <c r="U240" i="2"/>
  <c r="T240" i="2"/>
  <c r="S240" i="2"/>
  <c r="R240" i="2"/>
  <c r="Q240" i="2"/>
  <c r="P240" i="2"/>
  <c r="O240" i="2"/>
  <c r="N240" i="2"/>
  <c r="M240" i="2"/>
  <c r="L240" i="2"/>
  <c r="K240" i="2"/>
  <c r="J240" i="2"/>
  <c r="I240" i="2"/>
  <c r="H240" i="2"/>
  <c r="G240" i="2"/>
  <c r="F240" i="2"/>
  <c r="E240" i="2"/>
  <c r="D240" i="2"/>
  <c r="AO239" i="2"/>
  <c r="AN239" i="2"/>
  <c r="AM239" i="2"/>
  <c r="AL239" i="2"/>
  <c r="AK239" i="2"/>
  <c r="AJ239" i="2"/>
  <c r="AI239" i="2"/>
  <c r="AH239" i="2"/>
  <c r="AG239" i="2"/>
  <c r="AF239" i="2"/>
  <c r="AE239" i="2"/>
  <c r="AD239" i="2"/>
  <c r="AC239" i="2"/>
  <c r="AB239" i="2"/>
  <c r="AA239" i="2"/>
  <c r="Z239" i="2"/>
  <c r="Y239" i="2"/>
  <c r="X239" i="2"/>
  <c r="W239" i="2"/>
  <c r="V239" i="2"/>
  <c r="U239" i="2"/>
  <c r="T239" i="2"/>
  <c r="S239" i="2"/>
  <c r="R239" i="2"/>
  <c r="Q239" i="2"/>
  <c r="P239" i="2"/>
  <c r="O239" i="2"/>
  <c r="N239" i="2"/>
  <c r="M239" i="2"/>
  <c r="L239" i="2"/>
  <c r="K239" i="2"/>
  <c r="J239" i="2"/>
  <c r="I239" i="2"/>
  <c r="H239" i="2"/>
  <c r="G239" i="2"/>
  <c r="F239" i="2"/>
  <c r="E239" i="2"/>
  <c r="D239" i="2"/>
  <c r="AO238" i="2"/>
  <c r="AN238" i="2"/>
  <c r="AM238" i="2"/>
  <c r="AL238" i="2"/>
  <c r="AK238" i="2"/>
  <c r="AJ238" i="2"/>
  <c r="AI238" i="2"/>
  <c r="AH238" i="2"/>
  <c r="AG238" i="2"/>
  <c r="AF238" i="2"/>
  <c r="AE238" i="2"/>
  <c r="AD238" i="2"/>
  <c r="AC238" i="2"/>
  <c r="AB238" i="2"/>
  <c r="AA238" i="2"/>
  <c r="Z238" i="2"/>
  <c r="Y238" i="2"/>
  <c r="X238" i="2"/>
  <c r="W238" i="2"/>
  <c r="W227" i="2" s="1"/>
  <c r="V238" i="2"/>
  <c r="V227" i="2" s="1"/>
  <c r="U238" i="2"/>
  <c r="U227" i="2" s="1"/>
  <c r="T238" i="2"/>
  <c r="T227" i="2" s="1"/>
  <c r="S238" i="2"/>
  <c r="S227" i="2" s="1"/>
  <c r="R238" i="2"/>
  <c r="R227" i="2" s="1"/>
  <c r="Q238" i="2"/>
  <c r="Q227" i="2" s="1"/>
  <c r="P238" i="2"/>
  <c r="P227" i="2" s="1"/>
  <c r="O238" i="2"/>
  <c r="O227" i="2" s="1"/>
  <c r="N238" i="2"/>
  <c r="N227" i="2" s="1"/>
  <c r="M238" i="2"/>
  <c r="M227" i="2" s="1"/>
  <c r="L238" i="2"/>
  <c r="L227" i="2" s="1"/>
  <c r="K238" i="2"/>
  <c r="K227" i="2" s="1"/>
  <c r="J238" i="2"/>
  <c r="J227" i="2" s="1"/>
  <c r="I238" i="2"/>
  <c r="I227" i="2" s="1"/>
  <c r="H238" i="2"/>
  <c r="H227" i="2" s="1"/>
  <c r="G238" i="2"/>
  <c r="G227" i="2" s="1"/>
  <c r="F238" i="2"/>
  <c r="F227" i="2" s="1"/>
  <c r="E238" i="2"/>
  <c r="E227" i="2" s="1"/>
  <c r="D238" i="2"/>
  <c r="D227" i="2" s="1"/>
  <c r="AO235" i="2"/>
  <c r="AN235" i="2"/>
  <c r="AM235" i="2"/>
  <c r="AL235" i="2"/>
  <c r="AK235" i="2"/>
  <c r="AJ235" i="2"/>
  <c r="AI235" i="2"/>
  <c r="AH235" i="2"/>
  <c r="AG235" i="2"/>
  <c r="AF235" i="2"/>
  <c r="AE235" i="2"/>
  <c r="AD235" i="2"/>
  <c r="AC235" i="2"/>
  <c r="AB235" i="2"/>
  <c r="AA235" i="2"/>
  <c r="Z235" i="2"/>
  <c r="Y235" i="2"/>
  <c r="X235" i="2"/>
  <c r="W235" i="2"/>
  <c r="V235" i="2"/>
  <c r="U235" i="2"/>
  <c r="T235" i="2"/>
  <c r="S235" i="2"/>
  <c r="R235" i="2"/>
  <c r="Q235" i="2"/>
  <c r="P235" i="2"/>
  <c r="O235" i="2"/>
  <c r="N235" i="2"/>
  <c r="M235" i="2"/>
  <c r="L235" i="2"/>
  <c r="K235" i="2"/>
  <c r="J235" i="2"/>
  <c r="I235" i="2"/>
  <c r="H235" i="2"/>
  <c r="G235" i="2"/>
  <c r="F235" i="2"/>
  <c r="E235" i="2"/>
  <c r="D235" i="2"/>
  <c r="AO234" i="2"/>
  <c r="AN234" i="2"/>
  <c r="AM234" i="2"/>
  <c r="AL234" i="2"/>
  <c r="AK234" i="2"/>
  <c r="AJ234" i="2"/>
  <c r="AI234" i="2"/>
  <c r="AH234" i="2"/>
  <c r="AG234" i="2"/>
  <c r="AF234" i="2"/>
  <c r="AE234" i="2"/>
  <c r="AD234" i="2"/>
  <c r="AC234" i="2"/>
  <c r="AB234" i="2"/>
  <c r="AA234" i="2"/>
  <c r="Z234" i="2"/>
  <c r="Y234" i="2"/>
  <c r="X234" i="2"/>
  <c r="W234" i="2"/>
  <c r="V234" i="2"/>
  <c r="U234" i="2"/>
  <c r="T234" i="2"/>
  <c r="S234" i="2"/>
  <c r="R234" i="2"/>
  <c r="Q234" i="2"/>
  <c r="P234" i="2"/>
  <c r="O234" i="2"/>
  <c r="N234" i="2"/>
  <c r="M234" i="2"/>
  <c r="L234" i="2"/>
  <c r="K234" i="2"/>
  <c r="J234" i="2"/>
  <c r="I234" i="2"/>
  <c r="H234" i="2"/>
  <c r="G234" i="2"/>
  <c r="F234" i="2"/>
  <c r="E234" i="2"/>
  <c r="D234" i="2"/>
  <c r="AO233" i="2"/>
  <c r="AN233" i="2"/>
  <c r="AM233" i="2"/>
  <c r="AL233" i="2"/>
  <c r="AK233" i="2"/>
  <c r="AJ233" i="2"/>
  <c r="AI233" i="2"/>
  <c r="AH233" i="2"/>
  <c r="AG233" i="2"/>
  <c r="AF233" i="2"/>
  <c r="AE233" i="2"/>
  <c r="AD233" i="2"/>
  <c r="AC233" i="2"/>
  <c r="AB233" i="2"/>
  <c r="AA233" i="2"/>
  <c r="Z233" i="2"/>
  <c r="Y233" i="2"/>
  <c r="X233" i="2"/>
  <c r="W233" i="2"/>
  <c r="W221" i="2" s="1"/>
  <c r="V233" i="2"/>
  <c r="V221" i="2" s="1"/>
  <c r="U233" i="2"/>
  <c r="U221" i="2" s="1"/>
  <c r="T233" i="2"/>
  <c r="T221" i="2" s="1"/>
  <c r="S233" i="2"/>
  <c r="S221" i="2" s="1"/>
  <c r="R233" i="2"/>
  <c r="R221" i="2" s="1"/>
  <c r="Q233" i="2"/>
  <c r="Q221" i="2" s="1"/>
  <c r="P233" i="2"/>
  <c r="P221" i="2" s="1"/>
  <c r="O233" i="2"/>
  <c r="O221" i="2" s="1"/>
  <c r="N233" i="2"/>
  <c r="N221" i="2" s="1"/>
  <c r="M233" i="2"/>
  <c r="M221" i="2" s="1"/>
  <c r="L233" i="2"/>
  <c r="L221" i="2" s="1"/>
  <c r="K233" i="2"/>
  <c r="K221" i="2" s="1"/>
  <c r="J233" i="2"/>
  <c r="J221" i="2" s="1"/>
  <c r="I233" i="2"/>
  <c r="I221" i="2" s="1"/>
  <c r="H233" i="2"/>
  <c r="H221" i="2" s="1"/>
  <c r="G233" i="2"/>
  <c r="G221" i="2" s="1"/>
  <c r="F233" i="2"/>
  <c r="E233" i="2"/>
  <c r="E221" i="2" s="1"/>
  <c r="D233" i="2"/>
  <c r="D221" i="2" s="1"/>
  <c r="AO205" i="2"/>
  <c r="AN205" i="2"/>
  <c r="AM205" i="2"/>
  <c r="AL205" i="2"/>
  <c r="AK205" i="2"/>
  <c r="AJ205" i="2"/>
  <c r="AI205" i="2"/>
  <c r="AH205" i="2"/>
  <c r="AG205" i="2"/>
  <c r="AF205" i="2"/>
  <c r="AE205" i="2"/>
  <c r="AD205" i="2"/>
  <c r="AC205" i="2"/>
  <c r="AB205" i="2"/>
  <c r="AA205" i="2"/>
  <c r="Z205" i="2"/>
  <c r="Y205" i="2"/>
  <c r="X205" i="2"/>
  <c r="W205" i="2"/>
  <c r="V205" i="2"/>
  <c r="U205" i="2"/>
  <c r="T205" i="2"/>
  <c r="S205" i="2"/>
  <c r="R205" i="2"/>
  <c r="Q205" i="2"/>
  <c r="P205" i="2"/>
  <c r="O205" i="2"/>
  <c r="N205" i="2"/>
  <c r="M205" i="2"/>
  <c r="L205" i="2"/>
  <c r="K205" i="2"/>
  <c r="J205" i="2"/>
  <c r="I205" i="2"/>
  <c r="H205" i="2"/>
  <c r="G205" i="2"/>
  <c r="F205" i="2"/>
  <c r="E205" i="2"/>
  <c r="D205" i="2"/>
  <c r="AO204" i="2"/>
  <c r="AN204" i="2"/>
  <c r="AM204" i="2"/>
  <c r="AL204" i="2"/>
  <c r="AK204" i="2"/>
  <c r="AJ204" i="2"/>
  <c r="AI204" i="2"/>
  <c r="AH204" i="2"/>
  <c r="AG204" i="2"/>
  <c r="AF204" i="2"/>
  <c r="AE204" i="2"/>
  <c r="AD204" i="2"/>
  <c r="AC204" i="2"/>
  <c r="AB204" i="2"/>
  <c r="AA204" i="2"/>
  <c r="Z204" i="2"/>
  <c r="Y204" i="2"/>
  <c r="X204" i="2"/>
  <c r="W204" i="2"/>
  <c r="V204" i="2"/>
  <c r="U204" i="2"/>
  <c r="T204" i="2"/>
  <c r="S204" i="2"/>
  <c r="R204" i="2"/>
  <c r="Q204" i="2"/>
  <c r="P204" i="2"/>
  <c r="O204" i="2"/>
  <c r="N204" i="2"/>
  <c r="M204" i="2"/>
  <c r="L204" i="2"/>
  <c r="K204" i="2"/>
  <c r="J204" i="2"/>
  <c r="I204" i="2"/>
  <c r="H204" i="2"/>
  <c r="G204" i="2"/>
  <c r="F204" i="2"/>
  <c r="E204" i="2"/>
  <c r="D204" i="2"/>
  <c r="AO203" i="2"/>
  <c r="AN203" i="2"/>
  <c r="AM203" i="2"/>
  <c r="AL203" i="2"/>
  <c r="AK203" i="2"/>
  <c r="AJ203" i="2"/>
  <c r="AI203" i="2"/>
  <c r="AH203" i="2"/>
  <c r="AG203" i="2"/>
  <c r="AF203" i="2"/>
  <c r="AE203" i="2"/>
  <c r="AD203" i="2"/>
  <c r="AC203" i="2"/>
  <c r="AB203" i="2"/>
  <c r="AA203" i="2"/>
  <c r="Z203" i="2"/>
  <c r="Y203" i="2"/>
  <c r="X203" i="2"/>
  <c r="W203" i="2"/>
  <c r="W192" i="2" s="1"/>
  <c r="V203" i="2"/>
  <c r="V192" i="2" s="1"/>
  <c r="U203" i="2"/>
  <c r="U192" i="2" s="1"/>
  <c r="T203" i="2"/>
  <c r="T192" i="2" s="1"/>
  <c r="S203" i="2"/>
  <c r="S192" i="2" s="1"/>
  <c r="R203" i="2"/>
  <c r="R192" i="2" s="1"/>
  <c r="Q203" i="2"/>
  <c r="Q192" i="2" s="1"/>
  <c r="P203" i="2"/>
  <c r="P192" i="2" s="1"/>
  <c r="O203" i="2"/>
  <c r="O192" i="2" s="1"/>
  <c r="N203" i="2"/>
  <c r="N192" i="2" s="1"/>
  <c r="M203" i="2"/>
  <c r="M192" i="2" s="1"/>
  <c r="L203" i="2"/>
  <c r="L192" i="2" s="1"/>
  <c r="K203" i="2"/>
  <c r="K192" i="2" s="1"/>
  <c r="J203" i="2"/>
  <c r="J192" i="2" s="1"/>
  <c r="I203" i="2"/>
  <c r="I192" i="2" s="1"/>
  <c r="H203" i="2"/>
  <c r="H192" i="2" s="1"/>
  <c r="G203" i="2"/>
  <c r="G192" i="2" s="1"/>
  <c r="F203" i="2"/>
  <c r="F192" i="2" s="1"/>
  <c r="E203" i="2"/>
  <c r="E192" i="2" s="1"/>
  <c r="D203" i="2"/>
  <c r="D192" i="2" s="1"/>
  <c r="AO200" i="2"/>
  <c r="AN200" i="2"/>
  <c r="AM200" i="2"/>
  <c r="AL200" i="2"/>
  <c r="AK200" i="2"/>
  <c r="AJ200" i="2"/>
  <c r="AI200" i="2"/>
  <c r="AH200" i="2"/>
  <c r="AG200" i="2"/>
  <c r="AF200" i="2"/>
  <c r="AE200" i="2"/>
  <c r="AD200" i="2"/>
  <c r="AC200" i="2"/>
  <c r="AB200" i="2"/>
  <c r="AA200" i="2"/>
  <c r="Z200" i="2"/>
  <c r="Y200" i="2"/>
  <c r="X200" i="2"/>
  <c r="W200" i="2"/>
  <c r="V200" i="2"/>
  <c r="U200" i="2"/>
  <c r="T200" i="2"/>
  <c r="S200" i="2"/>
  <c r="R200" i="2"/>
  <c r="Q200" i="2"/>
  <c r="P200" i="2"/>
  <c r="O200" i="2"/>
  <c r="N200" i="2"/>
  <c r="M200" i="2"/>
  <c r="L200" i="2"/>
  <c r="K200" i="2"/>
  <c r="J200" i="2"/>
  <c r="I200" i="2"/>
  <c r="H200" i="2"/>
  <c r="G200" i="2"/>
  <c r="F200" i="2"/>
  <c r="E200" i="2"/>
  <c r="D200" i="2"/>
  <c r="AO199" i="2"/>
  <c r="AN199" i="2"/>
  <c r="AM199" i="2"/>
  <c r="AL199" i="2"/>
  <c r="AK199" i="2"/>
  <c r="AJ199" i="2"/>
  <c r="AI199" i="2"/>
  <c r="AH199" i="2"/>
  <c r="AG199" i="2"/>
  <c r="AF199" i="2"/>
  <c r="AE199" i="2"/>
  <c r="AD199" i="2"/>
  <c r="AC199" i="2"/>
  <c r="AB199" i="2"/>
  <c r="AA199" i="2"/>
  <c r="Z199" i="2"/>
  <c r="Y199" i="2"/>
  <c r="X199" i="2"/>
  <c r="W199" i="2"/>
  <c r="V199" i="2"/>
  <c r="U199" i="2"/>
  <c r="T199" i="2"/>
  <c r="S199" i="2"/>
  <c r="R199" i="2"/>
  <c r="Q199" i="2"/>
  <c r="P199" i="2"/>
  <c r="O199" i="2"/>
  <c r="N199" i="2"/>
  <c r="M199" i="2"/>
  <c r="L199" i="2"/>
  <c r="K199" i="2"/>
  <c r="J199" i="2"/>
  <c r="I199" i="2"/>
  <c r="H199" i="2"/>
  <c r="G199" i="2"/>
  <c r="F199" i="2"/>
  <c r="E199" i="2"/>
  <c r="D199" i="2"/>
  <c r="AO198" i="2"/>
  <c r="AN198" i="2"/>
  <c r="AM198" i="2"/>
  <c r="AL198" i="2"/>
  <c r="AK198" i="2"/>
  <c r="AJ198" i="2"/>
  <c r="AI198" i="2"/>
  <c r="AH198" i="2"/>
  <c r="AG198" i="2"/>
  <c r="AF198" i="2"/>
  <c r="AE198" i="2"/>
  <c r="AD198" i="2"/>
  <c r="AC198" i="2"/>
  <c r="AB198" i="2"/>
  <c r="AA198" i="2"/>
  <c r="Z198" i="2"/>
  <c r="Y198" i="2"/>
  <c r="X198" i="2"/>
  <c r="W198" i="2"/>
  <c r="W186" i="2" s="1"/>
  <c r="V198" i="2"/>
  <c r="V186" i="2" s="1"/>
  <c r="U198" i="2"/>
  <c r="U186" i="2" s="1"/>
  <c r="T198" i="2"/>
  <c r="T186" i="2" s="1"/>
  <c r="S198" i="2"/>
  <c r="S186" i="2" s="1"/>
  <c r="R198" i="2"/>
  <c r="R186" i="2" s="1"/>
  <c r="Q198" i="2"/>
  <c r="Q186" i="2" s="1"/>
  <c r="P198" i="2"/>
  <c r="P186" i="2" s="1"/>
  <c r="O198" i="2"/>
  <c r="O186" i="2" s="1"/>
  <c r="N198" i="2"/>
  <c r="N186" i="2" s="1"/>
  <c r="M198" i="2"/>
  <c r="M186" i="2" s="1"/>
  <c r="L198" i="2"/>
  <c r="L186" i="2" s="1"/>
  <c r="K198" i="2"/>
  <c r="K186" i="2" s="1"/>
  <c r="J198" i="2"/>
  <c r="J186" i="2" s="1"/>
  <c r="I198" i="2"/>
  <c r="I186" i="2" s="1"/>
  <c r="H198" i="2"/>
  <c r="H186" i="2" s="1"/>
  <c r="G198" i="2"/>
  <c r="G186" i="2" s="1"/>
  <c r="F198" i="2"/>
  <c r="F186" i="2" s="1"/>
  <c r="E198" i="2"/>
  <c r="E186" i="2" s="1"/>
  <c r="D198" i="2"/>
  <c r="D186" i="2" s="1"/>
  <c r="AO170" i="2"/>
  <c r="AN170" i="2"/>
  <c r="AM170" i="2"/>
  <c r="AL170" i="2"/>
  <c r="AK170" i="2"/>
  <c r="AJ170" i="2"/>
  <c r="AI170" i="2"/>
  <c r="AH170" i="2"/>
  <c r="AG170" i="2"/>
  <c r="AF170" i="2"/>
  <c r="AE170" i="2"/>
  <c r="AD170" i="2"/>
  <c r="AC170" i="2"/>
  <c r="AB170" i="2"/>
  <c r="AA170" i="2"/>
  <c r="Z170" i="2"/>
  <c r="Y170" i="2"/>
  <c r="X170" i="2"/>
  <c r="W170" i="2"/>
  <c r="V170" i="2"/>
  <c r="U170" i="2"/>
  <c r="T170" i="2"/>
  <c r="S170" i="2"/>
  <c r="R170" i="2"/>
  <c r="Q170" i="2"/>
  <c r="P170" i="2"/>
  <c r="O170" i="2"/>
  <c r="N170" i="2"/>
  <c r="M170" i="2"/>
  <c r="L170" i="2"/>
  <c r="K170" i="2"/>
  <c r="J170" i="2"/>
  <c r="I170" i="2"/>
  <c r="H170" i="2"/>
  <c r="G170" i="2"/>
  <c r="F170" i="2"/>
  <c r="E170" i="2"/>
  <c r="D170" i="2"/>
  <c r="AO169" i="2"/>
  <c r="AN169" i="2"/>
  <c r="AM169" i="2"/>
  <c r="AL169" i="2"/>
  <c r="AK169" i="2"/>
  <c r="AJ169" i="2"/>
  <c r="AI169" i="2"/>
  <c r="AH169" i="2"/>
  <c r="AG169" i="2"/>
  <c r="AF169" i="2"/>
  <c r="AE169" i="2"/>
  <c r="AD169" i="2"/>
  <c r="AC169" i="2"/>
  <c r="AB169" i="2"/>
  <c r="AA169" i="2"/>
  <c r="Z169" i="2"/>
  <c r="Y169" i="2"/>
  <c r="X169" i="2"/>
  <c r="W169" i="2"/>
  <c r="V169" i="2"/>
  <c r="U169" i="2"/>
  <c r="T169" i="2"/>
  <c r="S169" i="2"/>
  <c r="R169" i="2"/>
  <c r="Q169" i="2"/>
  <c r="P169" i="2"/>
  <c r="O169" i="2"/>
  <c r="N169" i="2"/>
  <c r="M169" i="2"/>
  <c r="L169" i="2"/>
  <c r="K169" i="2"/>
  <c r="J169" i="2"/>
  <c r="I169" i="2"/>
  <c r="H169" i="2"/>
  <c r="G169" i="2"/>
  <c r="F169" i="2"/>
  <c r="E169" i="2"/>
  <c r="D169" i="2"/>
  <c r="AO168" i="2"/>
  <c r="AN168" i="2"/>
  <c r="AM168" i="2"/>
  <c r="AL168" i="2"/>
  <c r="AK168" i="2"/>
  <c r="AJ168" i="2"/>
  <c r="AI168" i="2"/>
  <c r="AH168" i="2"/>
  <c r="AG168" i="2"/>
  <c r="AF168" i="2"/>
  <c r="AE168" i="2"/>
  <c r="AD168" i="2"/>
  <c r="AC168" i="2"/>
  <c r="AB168" i="2"/>
  <c r="AA168" i="2"/>
  <c r="Z168" i="2"/>
  <c r="Y168" i="2"/>
  <c r="X168" i="2"/>
  <c r="W168" i="2"/>
  <c r="W157" i="2" s="1"/>
  <c r="V168" i="2"/>
  <c r="V157" i="2" s="1"/>
  <c r="U168" i="2"/>
  <c r="U157" i="2" s="1"/>
  <c r="T168" i="2"/>
  <c r="T157" i="2" s="1"/>
  <c r="S168" i="2"/>
  <c r="S157" i="2" s="1"/>
  <c r="R168" i="2"/>
  <c r="R157" i="2" s="1"/>
  <c r="Q168" i="2"/>
  <c r="Q157" i="2" s="1"/>
  <c r="P168" i="2"/>
  <c r="P157" i="2" s="1"/>
  <c r="O168" i="2"/>
  <c r="O157" i="2" s="1"/>
  <c r="N168" i="2"/>
  <c r="N157" i="2" s="1"/>
  <c r="M168" i="2"/>
  <c r="M157" i="2" s="1"/>
  <c r="L168" i="2"/>
  <c r="L157" i="2" s="1"/>
  <c r="K168" i="2"/>
  <c r="K157" i="2" s="1"/>
  <c r="J168" i="2"/>
  <c r="J157" i="2" s="1"/>
  <c r="I168" i="2"/>
  <c r="I157" i="2" s="1"/>
  <c r="H168" i="2"/>
  <c r="H157" i="2" s="1"/>
  <c r="G168" i="2"/>
  <c r="G157" i="2" s="1"/>
  <c r="F168" i="2"/>
  <c r="F157" i="2" s="1"/>
  <c r="E168" i="2"/>
  <c r="E157" i="2" s="1"/>
  <c r="D168" i="2"/>
  <c r="D157" i="2" s="1"/>
  <c r="AO165" i="2"/>
  <c r="AN165" i="2"/>
  <c r="AM165" i="2"/>
  <c r="AL165" i="2"/>
  <c r="AK165" i="2"/>
  <c r="AJ165" i="2"/>
  <c r="AI165" i="2"/>
  <c r="AH165" i="2"/>
  <c r="AG165" i="2"/>
  <c r="AF165" i="2"/>
  <c r="AE165" i="2"/>
  <c r="AD165" i="2"/>
  <c r="AC165" i="2"/>
  <c r="AB165" i="2"/>
  <c r="AA165" i="2"/>
  <c r="Z165" i="2"/>
  <c r="Y165" i="2"/>
  <c r="X165" i="2"/>
  <c r="W165" i="2"/>
  <c r="V165" i="2"/>
  <c r="U165" i="2"/>
  <c r="T165" i="2"/>
  <c r="S165" i="2"/>
  <c r="R165" i="2"/>
  <c r="Q165" i="2"/>
  <c r="P165" i="2"/>
  <c r="O165" i="2"/>
  <c r="N165" i="2"/>
  <c r="M165" i="2"/>
  <c r="L165" i="2"/>
  <c r="K165" i="2"/>
  <c r="J165" i="2"/>
  <c r="I165" i="2"/>
  <c r="H165" i="2"/>
  <c r="G165" i="2"/>
  <c r="F165" i="2"/>
  <c r="E165" i="2"/>
  <c r="D165" i="2"/>
  <c r="AO164" i="2"/>
  <c r="AN164" i="2"/>
  <c r="AM164" i="2"/>
  <c r="AL164" i="2"/>
  <c r="AK164" i="2"/>
  <c r="AJ164" i="2"/>
  <c r="AI164" i="2"/>
  <c r="AH164" i="2"/>
  <c r="AG164" i="2"/>
  <c r="AF164" i="2"/>
  <c r="AE164" i="2"/>
  <c r="AD164" i="2"/>
  <c r="AC164" i="2"/>
  <c r="AB164" i="2"/>
  <c r="AA164" i="2"/>
  <c r="Z164" i="2"/>
  <c r="Y164" i="2"/>
  <c r="X164" i="2"/>
  <c r="W164" i="2"/>
  <c r="V164" i="2"/>
  <c r="U164" i="2"/>
  <c r="T164" i="2"/>
  <c r="S164" i="2"/>
  <c r="R164" i="2"/>
  <c r="Q164" i="2"/>
  <c r="P164" i="2"/>
  <c r="O164" i="2"/>
  <c r="N164" i="2"/>
  <c r="M164" i="2"/>
  <c r="L164" i="2"/>
  <c r="K164" i="2"/>
  <c r="J164" i="2"/>
  <c r="I164" i="2"/>
  <c r="H164" i="2"/>
  <c r="G164" i="2"/>
  <c r="F164" i="2"/>
  <c r="E164" i="2"/>
  <c r="D164" i="2"/>
  <c r="AO163" i="2"/>
  <c r="AN163" i="2"/>
  <c r="AM163" i="2"/>
  <c r="AL163" i="2"/>
  <c r="AK163" i="2"/>
  <c r="AJ163" i="2"/>
  <c r="AI163" i="2"/>
  <c r="AH163" i="2"/>
  <c r="AG163" i="2"/>
  <c r="AF163" i="2"/>
  <c r="AE163" i="2"/>
  <c r="AD163" i="2"/>
  <c r="AC163" i="2"/>
  <c r="AB163" i="2"/>
  <c r="AA163" i="2"/>
  <c r="Z163" i="2"/>
  <c r="Y163" i="2"/>
  <c r="X163" i="2"/>
  <c r="W163" i="2"/>
  <c r="W151" i="2" s="1"/>
  <c r="V163" i="2"/>
  <c r="V151" i="2" s="1"/>
  <c r="U163" i="2"/>
  <c r="U151" i="2" s="1"/>
  <c r="T163" i="2"/>
  <c r="T151" i="2" s="1"/>
  <c r="S163" i="2"/>
  <c r="S151" i="2" s="1"/>
  <c r="R163" i="2"/>
  <c r="R151" i="2" s="1"/>
  <c r="Q163" i="2"/>
  <c r="Q151" i="2" s="1"/>
  <c r="P163" i="2"/>
  <c r="P151" i="2" s="1"/>
  <c r="O163" i="2"/>
  <c r="O151" i="2" s="1"/>
  <c r="N163" i="2"/>
  <c r="N151" i="2" s="1"/>
  <c r="M163" i="2"/>
  <c r="M151" i="2" s="1"/>
  <c r="L163" i="2"/>
  <c r="L151" i="2" s="1"/>
  <c r="K163" i="2"/>
  <c r="K151" i="2" s="1"/>
  <c r="J163" i="2"/>
  <c r="J151" i="2" s="1"/>
  <c r="I163" i="2"/>
  <c r="I151" i="2" s="1"/>
  <c r="H163" i="2"/>
  <c r="H151" i="2" s="1"/>
  <c r="G163" i="2"/>
  <c r="G151" i="2" s="1"/>
  <c r="F163" i="2"/>
  <c r="F151" i="2" s="1"/>
  <c r="E163" i="2"/>
  <c r="E151" i="2" s="1"/>
  <c r="D163" i="2"/>
  <c r="D151" i="2" s="1"/>
  <c r="AO135" i="2"/>
  <c r="AN135" i="2"/>
  <c r="AM135" i="2"/>
  <c r="AL135" i="2"/>
  <c r="AK135" i="2"/>
  <c r="AJ135" i="2"/>
  <c r="AI135" i="2"/>
  <c r="AH135" i="2"/>
  <c r="AG135" i="2"/>
  <c r="AF135" i="2"/>
  <c r="AE135" i="2"/>
  <c r="AD135" i="2"/>
  <c r="AC135" i="2"/>
  <c r="AB135" i="2"/>
  <c r="AA135" i="2"/>
  <c r="Z135" i="2"/>
  <c r="Y135" i="2"/>
  <c r="X135" i="2"/>
  <c r="W135" i="2"/>
  <c r="V135" i="2"/>
  <c r="U135" i="2"/>
  <c r="T135" i="2"/>
  <c r="S135" i="2"/>
  <c r="R135" i="2"/>
  <c r="Q135" i="2"/>
  <c r="P135" i="2"/>
  <c r="O135" i="2"/>
  <c r="N135" i="2"/>
  <c r="M135" i="2"/>
  <c r="L135" i="2"/>
  <c r="K135" i="2"/>
  <c r="J135" i="2"/>
  <c r="I135" i="2"/>
  <c r="H135" i="2"/>
  <c r="G135" i="2"/>
  <c r="F135" i="2"/>
  <c r="E135" i="2"/>
  <c r="D135" i="2"/>
  <c r="AO134" i="2"/>
  <c r="AN134" i="2"/>
  <c r="AM134" i="2"/>
  <c r="AL134" i="2"/>
  <c r="AK134" i="2"/>
  <c r="AJ134" i="2"/>
  <c r="AI134" i="2"/>
  <c r="AH134" i="2"/>
  <c r="AG134" i="2"/>
  <c r="AF134" i="2"/>
  <c r="AE134" i="2"/>
  <c r="AD134" i="2"/>
  <c r="AC134" i="2"/>
  <c r="AB134" i="2"/>
  <c r="AA134" i="2"/>
  <c r="Z134" i="2"/>
  <c r="Y134" i="2"/>
  <c r="X134" i="2"/>
  <c r="W134" i="2"/>
  <c r="V134" i="2"/>
  <c r="U134" i="2"/>
  <c r="T134" i="2"/>
  <c r="S134" i="2"/>
  <c r="R134" i="2"/>
  <c r="Q134" i="2"/>
  <c r="P134" i="2"/>
  <c r="O134" i="2"/>
  <c r="N134" i="2"/>
  <c r="M134" i="2"/>
  <c r="L134" i="2"/>
  <c r="K134" i="2"/>
  <c r="J134" i="2"/>
  <c r="I134" i="2"/>
  <c r="H134" i="2"/>
  <c r="G134" i="2"/>
  <c r="F134" i="2"/>
  <c r="E134" i="2"/>
  <c r="D134" i="2"/>
  <c r="AO133" i="2"/>
  <c r="AN133" i="2"/>
  <c r="AM133" i="2"/>
  <c r="AL133" i="2"/>
  <c r="AK133" i="2"/>
  <c r="AJ133" i="2"/>
  <c r="AI133" i="2"/>
  <c r="AH133" i="2"/>
  <c r="AG133" i="2"/>
  <c r="AF133" i="2"/>
  <c r="AE133" i="2"/>
  <c r="AD133" i="2"/>
  <c r="AC133" i="2"/>
  <c r="AB133" i="2"/>
  <c r="AA133" i="2"/>
  <c r="Z133" i="2"/>
  <c r="Y133" i="2"/>
  <c r="X133" i="2"/>
  <c r="W133" i="2"/>
  <c r="W122" i="2" s="1"/>
  <c r="V133" i="2"/>
  <c r="V122" i="2" s="1"/>
  <c r="U133" i="2"/>
  <c r="U122" i="2" s="1"/>
  <c r="T133" i="2"/>
  <c r="T122" i="2" s="1"/>
  <c r="S133" i="2"/>
  <c r="S122" i="2" s="1"/>
  <c r="R133" i="2"/>
  <c r="R122" i="2" s="1"/>
  <c r="Q133" i="2"/>
  <c r="Q122" i="2" s="1"/>
  <c r="P133" i="2"/>
  <c r="P122" i="2" s="1"/>
  <c r="O133" i="2"/>
  <c r="O122" i="2" s="1"/>
  <c r="N133" i="2"/>
  <c r="N122" i="2" s="1"/>
  <c r="M133" i="2"/>
  <c r="M122" i="2" s="1"/>
  <c r="L133" i="2"/>
  <c r="L122" i="2" s="1"/>
  <c r="K133" i="2"/>
  <c r="K122" i="2" s="1"/>
  <c r="J133" i="2"/>
  <c r="J122" i="2" s="1"/>
  <c r="I133" i="2"/>
  <c r="I122" i="2" s="1"/>
  <c r="H133" i="2"/>
  <c r="H122" i="2" s="1"/>
  <c r="G133" i="2"/>
  <c r="G122" i="2" s="1"/>
  <c r="F133" i="2"/>
  <c r="F122" i="2" s="1"/>
  <c r="E133" i="2"/>
  <c r="E122" i="2" s="1"/>
  <c r="D133" i="2"/>
  <c r="D122" i="2" s="1"/>
  <c r="AO130" i="2"/>
  <c r="AN130" i="2"/>
  <c r="AM130" i="2"/>
  <c r="AL130" i="2"/>
  <c r="AK130" i="2"/>
  <c r="AJ130" i="2"/>
  <c r="AI130" i="2"/>
  <c r="AH130" i="2"/>
  <c r="AG130" i="2"/>
  <c r="AF130" i="2"/>
  <c r="AE130" i="2"/>
  <c r="AD130" i="2"/>
  <c r="AC130" i="2"/>
  <c r="AB130" i="2"/>
  <c r="AA130" i="2"/>
  <c r="Z130" i="2"/>
  <c r="Y130" i="2"/>
  <c r="X130" i="2"/>
  <c r="W130" i="2"/>
  <c r="V130" i="2"/>
  <c r="U130" i="2"/>
  <c r="T130" i="2"/>
  <c r="S130" i="2"/>
  <c r="R130" i="2"/>
  <c r="Q130" i="2"/>
  <c r="P130" i="2"/>
  <c r="O130" i="2"/>
  <c r="N130" i="2"/>
  <c r="M130" i="2"/>
  <c r="L130" i="2"/>
  <c r="K130" i="2"/>
  <c r="J130" i="2"/>
  <c r="I130" i="2"/>
  <c r="H130" i="2"/>
  <c r="G130" i="2"/>
  <c r="F130" i="2"/>
  <c r="E130" i="2"/>
  <c r="D130" i="2"/>
  <c r="AO129" i="2"/>
  <c r="AN129" i="2"/>
  <c r="AM129" i="2"/>
  <c r="AL129" i="2"/>
  <c r="AK129" i="2"/>
  <c r="AJ129" i="2"/>
  <c r="AI129" i="2"/>
  <c r="AH129" i="2"/>
  <c r="AG129" i="2"/>
  <c r="AF129" i="2"/>
  <c r="AE129" i="2"/>
  <c r="AD129" i="2"/>
  <c r="AC129" i="2"/>
  <c r="AB129" i="2"/>
  <c r="AA129" i="2"/>
  <c r="Z129" i="2"/>
  <c r="Y129" i="2"/>
  <c r="X129" i="2"/>
  <c r="W129" i="2"/>
  <c r="V129" i="2"/>
  <c r="U129" i="2"/>
  <c r="T129" i="2"/>
  <c r="S129" i="2"/>
  <c r="R129" i="2"/>
  <c r="Q129" i="2"/>
  <c r="P129" i="2"/>
  <c r="O129" i="2"/>
  <c r="N129" i="2"/>
  <c r="M129" i="2"/>
  <c r="L129" i="2"/>
  <c r="K129" i="2"/>
  <c r="J129" i="2"/>
  <c r="I129" i="2"/>
  <c r="H129" i="2"/>
  <c r="G129" i="2"/>
  <c r="F129" i="2"/>
  <c r="E129" i="2"/>
  <c r="D129" i="2"/>
  <c r="AO128" i="2"/>
  <c r="AN128" i="2"/>
  <c r="AM128" i="2"/>
  <c r="AL128" i="2"/>
  <c r="AK128" i="2"/>
  <c r="AJ128" i="2"/>
  <c r="AI128" i="2"/>
  <c r="AH128" i="2"/>
  <c r="AG128" i="2"/>
  <c r="AF128" i="2"/>
  <c r="AE128" i="2"/>
  <c r="AD128" i="2"/>
  <c r="AC128" i="2"/>
  <c r="AB128" i="2"/>
  <c r="AA128" i="2"/>
  <c r="Z128" i="2"/>
  <c r="Y128" i="2"/>
  <c r="X128" i="2"/>
  <c r="W128" i="2"/>
  <c r="W116" i="2" s="1"/>
  <c r="V128" i="2"/>
  <c r="V116" i="2" s="1"/>
  <c r="U128" i="2"/>
  <c r="U116" i="2" s="1"/>
  <c r="T128" i="2"/>
  <c r="T116" i="2" s="1"/>
  <c r="S128" i="2"/>
  <c r="S116" i="2" s="1"/>
  <c r="R128" i="2"/>
  <c r="R116" i="2" s="1"/>
  <c r="Q128" i="2"/>
  <c r="Q116" i="2" s="1"/>
  <c r="P128" i="2"/>
  <c r="P116" i="2" s="1"/>
  <c r="O128" i="2"/>
  <c r="O116" i="2" s="1"/>
  <c r="N128" i="2"/>
  <c r="N116" i="2" s="1"/>
  <c r="M128" i="2"/>
  <c r="M116" i="2" s="1"/>
  <c r="L128" i="2"/>
  <c r="L116" i="2" s="1"/>
  <c r="K128" i="2"/>
  <c r="K116" i="2" s="1"/>
  <c r="J128" i="2"/>
  <c r="J116" i="2" s="1"/>
  <c r="I128" i="2"/>
  <c r="I116" i="2" s="1"/>
  <c r="H128" i="2"/>
  <c r="H116" i="2" s="1"/>
  <c r="G128" i="2"/>
  <c r="G116" i="2" s="1"/>
  <c r="F128" i="2"/>
  <c r="F116" i="2" s="1"/>
  <c r="E128" i="2"/>
  <c r="E116" i="2" s="1"/>
  <c r="D128" i="2"/>
  <c r="D116" i="2" s="1"/>
  <c r="AO100" i="2"/>
  <c r="AN100" i="2"/>
  <c r="AM100" i="2"/>
  <c r="AL100" i="2"/>
  <c r="AK100" i="2"/>
  <c r="AJ100" i="2"/>
  <c r="AI100" i="2"/>
  <c r="AH100" i="2"/>
  <c r="AG100" i="2"/>
  <c r="AF100" i="2"/>
  <c r="AE100" i="2"/>
  <c r="AD100" i="2"/>
  <c r="AC100" i="2"/>
  <c r="AB100" i="2"/>
  <c r="AA100" i="2"/>
  <c r="Z100" i="2"/>
  <c r="Y100" i="2"/>
  <c r="X100" i="2"/>
  <c r="W100" i="2"/>
  <c r="V100" i="2"/>
  <c r="U100" i="2"/>
  <c r="T100" i="2"/>
  <c r="S100" i="2"/>
  <c r="R100" i="2"/>
  <c r="Q100" i="2"/>
  <c r="P100" i="2"/>
  <c r="O100" i="2"/>
  <c r="N100" i="2"/>
  <c r="M100" i="2"/>
  <c r="L100" i="2"/>
  <c r="K100" i="2"/>
  <c r="J100" i="2"/>
  <c r="I100" i="2"/>
  <c r="H100" i="2"/>
  <c r="G100" i="2"/>
  <c r="F100" i="2"/>
  <c r="E100" i="2"/>
  <c r="D100" i="2"/>
  <c r="AO99" i="2"/>
  <c r="AN99" i="2"/>
  <c r="AM99" i="2"/>
  <c r="AL99" i="2"/>
  <c r="AK99" i="2"/>
  <c r="AJ99" i="2"/>
  <c r="AI99" i="2"/>
  <c r="AH99" i="2"/>
  <c r="AG99" i="2"/>
  <c r="AF99" i="2"/>
  <c r="AE99" i="2"/>
  <c r="AD99" i="2"/>
  <c r="AC99" i="2"/>
  <c r="AB99" i="2"/>
  <c r="AA99" i="2"/>
  <c r="Z99" i="2"/>
  <c r="Y99" i="2"/>
  <c r="X99" i="2"/>
  <c r="W99" i="2"/>
  <c r="V99" i="2"/>
  <c r="U99" i="2"/>
  <c r="T99" i="2"/>
  <c r="S99" i="2"/>
  <c r="R99" i="2"/>
  <c r="Q99" i="2"/>
  <c r="P99" i="2"/>
  <c r="O99" i="2"/>
  <c r="N99" i="2"/>
  <c r="M99" i="2"/>
  <c r="L99" i="2"/>
  <c r="K99" i="2"/>
  <c r="J99" i="2"/>
  <c r="I99" i="2"/>
  <c r="H99" i="2"/>
  <c r="G99" i="2"/>
  <c r="F99" i="2"/>
  <c r="E99" i="2"/>
  <c r="D99" i="2"/>
  <c r="AO98" i="2"/>
  <c r="AN98" i="2"/>
  <c r="AM98" i="2"/>
  <c r="AL98" i="2"/>
  <c r="AK98" i="2"/>
  <c r="AJ98" i="2"/>
  <c r="AI98" i="2"/>
  <c r="AH98" i="2"/>
  <c r="AG98" i="2"/>
  <c r="AF98" i="2"/>
  <c r="AE98" i="2"/>
  <c r="AD98" i="2"/>
  <c r="AC98" i="2"/>
  <c r="AB98" i="2"/>
  <c r="AA98" i="2"/>
  <c r="Z98" i="2"/>
  <c r="Y98" i="2"/>
  <c r="X98" i="2"/>
  <c r="W98" i="2"/>
  <c r="W87" i="2" s="1"/>
  <c r="V98" i="2"/>
  <c r="V87" i="2" s="1"/>
  <c r="U98" i="2"/>
  <c r="U87" i="2" s="1"/>
  <c r="T98" i="2"/>
  <c r="T87" i="2" s="1"/>
  <c r="S98" i="2"/>
  <c r="S87" i="2" s="1"/>
  <c r="R98" i="2"/>
  <c r="R87" i="2" s="1"/>
  <c r="Q98" i="2"/>
  <c r="Q87" i="2" s="1"/>
  <c r="P98" i="2"/>
  <c r="P87" i="2" s="1"/>
  <c r="O98" i="2"/>
  <c r="O87" i="2" s="1"/>
  <c r="N98" i="2"/>
  <c r="N87" i="2" s="1"/>
  <c r="M98" i="2"/>
  <c r="M87" i="2" s="1"/>
  <c r="L98" i="2"/>
  <c r="L87" i="2" s="1"/>
  <c r="K98" i="2"/>
  <c r="K87" i="2" s="1"/>
  <c r="J98" i="2"/>
  <c r="J87" i="2" s="1"/>
  <c r="I98" i="2"/>
  <c r="I87" i="2" s="1"/>
  <c r="H98" i="2"/>
  <c r="H87" i="2" s="1"/>
  <c r="G98" i="2"/>
  <c r="G87" i="2" s="1"/>
  <c r="F98" i="2"/>
  <c r="F87" i="2" s="1"/>
  <c r="E98" i="2"/>
  <c r="E87" i="2" s="1"/>
  <c r="D98" i="2"/>
  <c r="D87" i="2" s="1"/>
  <c r="E93" i="2"/>
  <c r="E81" i="2" s="1"/>
  <c r="F93" i="2"/>
  <c r="F81" i="2" s="1"/>
  <c r="G93" i="2"/>
  <c r="G81" i="2" s="1"/>
  <c r="H93" i="2"/>
  <c r="H81" i="2" s="1"/>
  <c r="I93" i="2"/>
  <c r="I81" i="2" s="1"/>
  <c r="J93" i="2"/>
  <c r="J81" i="2" s="1"/>
  <c r="K93" i="2"/>
  <c r="K81" i="2" s="1"/>
  <c r="L93" i="2"/>
  <c r="L81" i="2" s="1"/>
  <c r="M93" i="2"/>
  <c r="M81" i="2" s="1"/>
  <c r="N93" i="2"/>
  <c r="N81" i="2" s="1"/>
  <c r="O93" i="2"/>
  <c r="O81" i="2" s="1"/>
  <c r="P93" i="2"/>
  <c r="P81" i="2" s="1"/>
  <c r="Q93" i="2"/>
  <c r="Q81" i="2" s="1"/>
  <c r="R93" i="2"/>
  <c r="R81" i="2" s="1"/>
  <c r="S93" i="2"/>
  <c r="S81" i="2" s="1"/>
  <c r="T93" i="2"/>
  <c r="T81" i="2" s="1"/>
  <c r="U93" i="2"/>
  <c r="U81" i="2" s="1"/>
  <c r="V93" i="2"/>
  <c r="V81" i="2" s="1"/>
  <c r="W93" i="2"/>
  <c r="W81" i="2" s="1"/>
  <c r="X93" i="2"/>
  <c r="Y93" i="2"/>
  <c r="Z93" i="2"/>
  <c r="AA93" i="2"/>
  <c r="AB93" i="2"/>
  <c r="AC93" i="2"/>
  <c r="AD93" i="2"/>
  <c r="AE93" i="2"/>
  <c r="AF93" i="2"/>
  <c r="AG93" i="2"/>
  <c r="AH93" i="2"/>
  <c r="AI93" i="2"/>
  <c r="AJ93" i="2"/>
  <c r="AK93" i="2"/>
  <c r="AL93" i="2"/>
  <c r="AM93" i="2"/>
  <c r="AN93" i="2"/>
  <c r="AO93" i="2"/>
  <c r="E94" i="2"/>
  <c r="F94" i="2"/>
  <c r="G94" i="2"/>
  <c r="H94" i="2"/>
  <c r="I94" i="2"/>
  <c r="J94" i="2"/>
  <c r="K94" i="2"/>
  <c r="L94" i="2"/>
  <c r="M94" i="2"/>
  <c r="N94" i="2"/>
  <c r="O94" i="2"/>
  <c r="P94" i="2"/>
  <c r="Q94" i="2"/>
  <c r="R94" i="2"/>
  <c r="S94" i="2"/>
  <c r="T94" i="2"/>
  <c r="U94" i="2"/>
  <c r="V94" i="2"/>
  <c r="W94" i="2"/>
  <c r="X94" i="2"/>
  <c r="Y94" i="2"/>
  <c r="Z94" i="2"/>
  <c r="AA94" i="2"/>
  <c r="AB94" i="2"/>
  <c r="AC94" i="2"/>
  <c r="AD94" i="2"/>
  <c r="AE94" i="2"/>
  <c r="AF94" i="2"/>
  <c r="AG94" i="2"/>
  <c r="AH94" i="2"/>
  <c r="AI94" i="2"/>
  <c r="AJ94" i="2"/>
  <c r="AK94" i="2"/>
  <c r="AL94" i="2"/>
  <c r="AM94" i="2"/>
  <c r="AN94" i="2"/>
  <c r="AO94" i="2"/>
  <c r="E95" i="2"/>
  <c r="F95" i="2"/>
  <c r="G95" i="2"/>
  <c r="H95" i="2"/>
  <c r="I95" i="2"/>
  <c r="J95" i="2"/>
  <c r="K95" i="2"/>
  <c r="L95" i="2"/>
  <c r="M95" i="2"/>
  <c r="N95" i="2"/>
  <c r="O95" i="2"/>
  <c r="P95" i="2"/>
  <c r="Q95" i="2"/>
  <c r="R95" i="2"/>
  <c r="S95" i="2"/>
  <c r="T95" i="2"/>
  <c r="U95" i="2"/>
  <c r="V95" i="2"/>
  <c r="W95" i="2"/>
  <c r="X95" i="2"/>
  <c r="Y95" i="2"/>
  <c r="Z95" i="2"/>
  <c r="AA95" i="2"/>
  <c r="AB95" i="2"/>
  <c r="AC95" i="2"/>
  <c r="AD95" i="2"/>
  <c r="AE95" i="2"/>
  <c r="AF95" i="2"/>
  <c r="AG95" i="2"/>
  <c r="AH95" i="2"/>
  <c r="AI95" i="2"/>
  <c r="AJ95" i="2"/>
  <c r="AK95" i="2"/>
  <c r="AL95" i="2"/>
  <c r="AM95" i="2"/>
  <c r="AN95" i="2"/>
  <c r="AO95" i="2"/>
  <c r="D94" i="2"/>
  <c r="D95" i="2"/>
  <c r="D93" i="2"/>
  <c r="D81" i="2" s="1"/>
  <c r="C10" i="3" l="1"/>
  <c r="A2" i="3" l="1"/>
  <c r="W293" i="2" l="1"/>
  <c r="S293" i="2"/>
  <c r="O293" i="2"/>
  <c r="U257" i="2"/>
  <c r="Q257" i="2"/>
  <c r="W222" i="2"/>
  <c r="S222" i="2"/>
  <c r="O222" i="2"/>
  <c r="U187" i="2"/>
  <c r="Q187" i="2"/>
  <c r="W152" i="2"/>
  <c r="S152" i="2"/>
  <c r="O152" i="2"/>
  <c r="U117" i="2"/>
  <c r="Q117" i="2"/>
  <c r="W82" i="2"/>
  <c r="S82" i="2"/>
  <c r="O82" i="2"/>
  <c r="U47" i="2"/>
  <c r="Q47" i="2"/>
  <c r="T293" i="2"/>
  <c r="R257" i="2"/>
  <c r="T222" i="2"/>
  <c r="R187" i="2"/>
  <c r="T152" i="2"/>
  <c r="R117" i="2"/>
  <c r="P82" i="2"/>
  <c r="R47" i="2"/>
  <c r="V293" i="2"/>
  <c r="R293" i="2"/>
  <c r="N293" i="2"/>
  <c r="T257" i="2"/>
  <c r="P257" i="2"/>
  <c r="V222" i="2"/>
  <c r="R222" i="2"/>
  <c r="N222" i="2"/>
  <c r="T187" i="2"/>
  <c r="P187" i="2"/>
  <c r="V152" i="2"/>
  <c r="R152" i="2"/>
  <c r="N152" i="2"/>
  <c r="T117" i="2"/>
  <c r="P117" i="2"/>
  <c r="V82" i="2"/>
  <c r="R82" i="2"/>
  <c r="N82" i="2"/>
  <c r="T47" i="2"/>
  <c r="P47" i="2"/>
  <c r="V257" i="2"/>
  <c r="V187" i="2"/>
  <c r="P152" i="2"/>
  <c r="T82" i="2"/>
  <c r="N47" i="2"/>
  <c r="U293" i="2"/>
  <c r="Q293" i="2"/>
  <c r="W257" i="2"/>
  <c r="S257" i="2"/>
  <c r="O257" i="2"/>
  <c r="U222" i="2"/>
  <c r="Q222" i="2"/>
  <c r="W187" i="2"/>
  <c r="S187" i="2"/>
  <c r="O187" i="2"/>
  <c r="U152" i="2"/>
  <c r="Q152" i="2"/>
  <c r="W117" i="2"/>
  <c r="S117" i="2"/>
  <c r="O117" i="2"/>
  <c r="U82" i="2"/>
  <c r="Q82" i="2"/>
  <c r="W47" i="2"/>
  <c r="S47" i="2"/>
  <c r="O47" i="2"/>
  <c r="P293" i="2"/>
  <c r="N257" i="2"/>
  <c r="P222" i="2"/>
  <c r="N187" i="2"/>
  <c r="V117" i="2"/>
  <c r="N117" i="2"/>
  <c r="V47" i="2"/>
  <c r="E45" i="2"/>
  <c r="D51" i="2"/>
  <c r="F51" i="2"/>
  <c r="F45" i="2"/>
  <c r="E51" i="2"/>
  <c r="D45" i="2"/>
  <c r="D53" i="2" l="1"/>
  <c r="E53" i="2"/>
  <c r="F53" i="2"/>
  <c r="T12" i="2"/>
  <c r="T18" i="2" s="1"/>
  <c r="N12" i="2"/>
  <c r="N18" i="2" s="1"/>
  <c r="R12" i="2"/>
  <c r="R18" i="2" s="1"/>
  <c r="V12" i="2"/>
  <c r="V18" i="2" s="1"/>
  <c r="Q12" i="2"/>
  <c r="Q18" i="2" s="1"/>
  <c r="U12" i="2"/>
  <c r="U18" i="2" s="1"/>
  <c r="P12" i="2"/>
  <c r="P18" i="2" s="1"/>
  <c r="W12" i="2"/>
  <c r="W18" i="2" s="1"/>
  <c r="S12" i="2"/>
  <c r="S18" i="2" s="1"/>
  <c r="O12" i="2"/>
  <c r="O18" i="2" s="1"/>
  <c r="Q86" i="2"/>
  <c r="P86" i="2"/>
  <c r="O86" i="2"/>
  <c r="N86" i="2"/>
  <c r="M86" i="2"/>
  <c r="L86" i="2"/>
  <c r="K86" i="2"/>
  <c r="J86" i="2"/>
  <c r="I86" i="2"/>
  <c r="H86" i="2"/>
  <c r="G86" i="2"/>
  <c r="F86" i="2"/>
  <c r="E86" i="2"/>
  <c r="D86" i="2"/>
  <c r="D228" i="2" l="1"/>
  <c r="E228" i="2"/>
  <c r="F228" i="2"/>
  <c r="G228" i="2"/>
  <c r="H228" i="2"/>
  <c r="I228" i="2"/>
  <c r="J228" i="2"/>
  <c r="K228" i="2"/>
  <c r="L228" i="2"/>
  <c r="M228" i="2"/>
  <c r="N228" i="2"/>
  <c r="O228" i="2"/>
  <c r="P228" i="2"/>
  <c r="Q228" i="2"/>
  <c r="R228" i="2"/>
  <c r="S228" i="2"/>
  <c r="T228" i="2"/>
  <c r="U228" i="2"/>
  <c r="V228" i="2"/>
  <c r="W228" i="2"/>
  <c r="D193" i="2"/>
  <c r="E193" i="2"/>
  <c r="F193" i="2"/>
  <c r="G193" i="2"/>
  <c r="H193" i="2"/>
  <c r="I193" i="2"/>
  <c r="J193" i="2"/>
  <c r="K193" i="2"/>
  <c r="L193" i="2"/>
  <c r="M193" i="2"/>
  <c r="N193" i="2"/>
  <c r="O193" i="2"/>
  <c r="P193" i="2"/>
  <c r="Q193" i="2"/>
  <c r="R193" i="2"/>
  <c r="S193" i="2"/>
  <c r="T193" i="2"/>
  <c r="U193" i="2"/>
  <c r="V193" i="2"/>
  <c r="W193" i="2"/>
  <c r="D4" i="2" l="1"/>
  <c r="F48" i="2" l="1"/>
  <c r="F54" i="2"/>
  <c r="D54" i="2"/>
  <c r="D48" i="2"/>
  <c r="E54" i="2"/>
  <c r="E48" i="2"/>
  <c r="C8" i="3" l="1"/>
  <c r="D10" i="2"/>
  <c r="E10" i="2"/>
  <c r="F10" i="2"/>
  <c r="G10" i="2"/>
  <c r="H10" i="2"/>
  <c r="I10" i="2"/>
  <c r="J10" i="2"/>
  <c r="K10" i="2"/>
  <c r="L10" i="2"/>
  <c r="N10" i="2"/>
  <c r="O10" i="2"/>
  <c r="P10" i="2"/>
  <c r="Q10" i="2"/>
  <c r="R10" i="2"/>
  <c r="S10" i="2"/>
  <c r="T10" i="2"/>
  <c r="U10" i="2"/>
  <c r="V10" i="2"/>
  <c r="W10" i="2"/>
  <c r="D16" i="2"/>
  <c r="E16" i="2"/>
  <c r="F16" i="2"/>
  <c r="G16" i="2"/>
  <c r="H16" i="2"/>
  <c r="I16" i="2"/>
  <c r="J16" i="2"/>
  <c r="K16" i="2"/>
  <c r="L16" i="2"/>
  <c r="M16" i="2"/>
  <c r="N16" i="2"/>
  <c r="O16" i="2"/>
  <c r="P16" i="2"/>
  <c r="Q16" i="2"/>
  <c r="R16" i="2"/>
  <c r="S16" i="2"/>
  <c r="T16" i="2"/>
  <c r="U16" i="2"/>
  <c r="V16" i="2"/>
  <c r="W16" i="2"/>
  <c r="G45" i="2"/>
  <c r="H45" i="2"/>
  <c r="I45" i="2"/>
  <c r="J45" i="2"/>
  <c r="K45" i="2"/>
  <c r="L45" i="2"/>
  <c r="M45" i="2"/>
  <c r="N45" i="2"/>
  <c r="O45" i="2"/>
  <c r="P45" i="2"/>
  <c r="Q45" i="2"/>
  <c r="R45" i="2"/>
  <c r="S45" i="2"/>
  <c r="T45" i="2"/>
  <c r="U45" i="2"/>
  <c r="V45" i="2"/>
  <c r="W45" i="2"/>
  <c r="G53" i="2"/>
  <c r="H53" i="2"/>
  <c r="I53" i="2"/>
  <c r="J53" i="2"/>
  <c r="K53" i="2"/>
  <c r="L53" i="2"/>
  <c r="M53" i="2"/>
  <c r="N53" i="2"/>
  <c r="O53" i="2"/>
  <c r="P53" i="2"/>
  <c r="Q53" i="2"/>
  <c r="R53" i="2"/>
  <c r="S53" i="2"/>
  <c r="T53" i="2"/>
  <c r="U53" i="2"/>
  <c r="V53" i="2"/>
  <c r="W53" i="2"/>
  <c r="G51" i="2"/>
  <c r="H51" i="2"/>
  <c r="I51" i="2"/>
  <c r="J51" i="2"/>
  <c r="K51" i="2"/>
  <c r="L51" i="2"/>
  <c r="M51" i="2"/>
  <c r="N51" i="2"/>
  <c r="O51" i="2"/>
  <c r="P51" i="2"/>
  <c r="Q51" i="2"/>
  <c r="R51" i="2"/>
  <c r="S51" i="2"/>
  <c r="T51" i="2"/>
  <c r="U51" i="2"/>
  <c r="V51" i="2"/>
  <c r="W51" i="2"/>
  <c r="D80" i="2"/>
  <c r="E80" i="2"/>
  <c r="F80" i="2"/>
  <c r="G80" i="2"/>
  <c r="H80" i="2"/>
  <c r="I80" i="2"/>
  <c r="J80" i="2"/>
  <c r="K80" i="2"/>
  <c r="L80" i="2"/>
  <c r="M80" i="2"/>
  <c r="N80" i="2"/>
  <c r="O80" i="2"/>
  <c r="P80" i="2"/>
  <c r="Q80" i="2"/>
  <c r="R80" i="2"/>
  <c r="S80" i="2"/>
  <c r="T80" i="2"/>
  <c r="U80" i="2"/>
  <c r="V80" i="2"/>
  <c r="W80" i="2"/>
  <c r="D88" i="2"/>
  <c r="E88" i="2"/>
  <c r="F88" i="2"/>
  <c r="G88" i="2"/>
  <c r="H88" i="2"/>
  <c r="I88" i="2"/>
  <c r="J88" i="2"/>
  <c r="K88" i="2"/>
  <c r="L88" i="2"/>
  <c r="M88" i="2"/>
  <c r="N88" i="2"/>
  <c r="O88" i="2"/>
  <c r="P88" i="2"/>
  <c r="Q88" i="2"/>
  <c r="R88" i="2"/>
  <c r="S88" i="2"/>
  <c r="T88" i="2"/>
  <c r="U88" i="2"/>
  <c r="V88" i="2"/>
  <c r="W88" i="2"/>
  <c r="R86" i="2"/>
  <c r="S86" i="2"/>
  <c r="T86" i="2"/>
  <c r="U86" i="2"/>
  <c r="V86" i="2"/>
  <c r="W86" i="2"/>
  <c r="D115" i="2"/>
  <c r="E115" i="2"/>
  <c r="F115" i="2"/>
  <c r="G115" i="2"/>
  <c r="H115" i="2"/>
  <c r="I115" i="2"/>
  <c r="J115" i="2"/>
  <c r="K115" i="2"/>
  <c r="L115" i="2"/>
  <c r="M115" i="2"/>
  <c r="N115" i="2"/>
  <c r="O115" i="2"/>
  <c r="P115" i="2"/>
  <c r="Q115" i="2"/>
  <c r="R115" i="2"/>
  <c r="S115" i="2"/>
  <c r="T115" i="2"/>
  <c r="U115" i="2"/>
  <c r="V115" i="2"/>
  <c r="W115" i="2"/>
  <c r="D123" i="2"/>
  <c r="E123" i="2"/>
  <c r="F123" i="2"/>
  <c r="G123" i="2"/>
  <c r="H123" i="2"/>
  <c r="I123" i="2"/>
  <c r="J123" i="2"/>
  <c r="K123" i="2"/>
  <c r="L123" i="2"/>
  <c r="M123" i="2"/>
  <c r="N123" i="2"/>
  <c r="O123" i="2"/>
  <c r="P123" i="2"/>
  <c r="Q123" i="2"/>
  <c r="R123" i="2"/>
  <c r="S123" i="2"/>
  <c r="T123" i="2"/>
  <c r="U123" i="2"/>
  <c r="V123" i="2"/>
  <c r="W123" i="2"/>
  <c r="D121" i="2"/>
  <c r="E121" i="2"/>
  <c r="F121" i="2"/>
  <c r="G121" i="2"/>
  <c r="H121" i="2"/>
  <c r="I121" i="2"/>
  <c r="J121" i="2"/>
  <c r="K121" i="2"/>
  <c r="L121" i="2"/>
  <c r="M121" i="2"/>
  <c r="N121" i="2"/>
  <c r="O121" i="2"/>
  <c r="P121" i="2"/>
  <c r="Q121" i="2"/>
  <c r="R121" i="2"/>
  <c r="S121" i="2"/>
  <c r="T121" i="2"/>
  <c r="U121" i="2"/>
  <c r="V121" i="2"/>
  <c r="W121" i="2"/>
  <c r="D150" i="2"/>
  <c r="E150" i="2"/>
  <c r="F150" i="2"/>
  <c r="G150" i="2"/>
  <c r="H150" i="2"/>
  <c r="I150" i="2"/>
  <c r="J150" i="2"/>
  <c r="K150" i="2"/>
  <c r="L150" i="2"/>
  <c r="M150" i="2"/>
  <c r="N150" i="2"/>
  <c r="O150" i="2"/>
  <c r="P150" i="2"/>
  <c r="Q150" i="2"/>
  <c r="R150" i="2"/>
  <c r="S150" i="2"/>
  <c r="T150" i="2"/>
  <c r="U150" i="2"/>
  <c r="V150" i="2"/>
  <c r="W150" i="2"/>
  <c r="D158" i="2"/>
  <c r="E158" i="2"/>
  <c r="F158" i="2"/>
  <c r="G158" i="2"/>
  <c r="H158" i="2"/>
  <c r="I158" i="2"/>
  <c r="J158" i="2"/>
  <c r="K158" i="2"/>
  <c r="L158" i="2"/>
  <c r="M158" i="2"/>
  <c r="N158" i="2"/>
  <c r="O158" i="2"/>
  <c r="P158" i="2"/>
  <c r="Q158" i="2"/>
  <c r="R158" i="2"/>
  <c r="S158" i="2"/>
  <c r="T158" i="2"/>
  <c r="U158" i="2"/>
  <c r="V158" i="2"/>
  <c r="W158" i="2"/>
  <c r="D156" i="2"/>
  <c r="E156" i="2"/>
  <c r="F156" i="2"/>
  <c r="G156" i="2"/>
  <c r="H156" i="2"/>
  <c r="I156" i="2"/>
  <c r="J156" i="2"/>
  <c r="K156" i="2"/>
  <c r="L156" i="2"/>
  <c r="M156" i="2"/>
  <c r="N156" i="2"/>
  <c r="O156" i="2"/>
  <c r="P156" i="2"/>
  <c r="Q156" i="2"/>
  <c r="R156" i="2"/>
  <c r="S156" i="2"/>
  <c r="T156" i="2"/>
  <c r="U156" i="2"/>
  <c r="V156" i="2"/>
  <c r="W156" i="2"/>
  <c r="D185" i="2"/>
  <c r="E185" i="2"/>
  <c r="F185" i="2"/>
  <c r="G185" i="2"/>
  <c r="H185" i="2"/>
  <c r="I185" i="2"/>
  <c r="J185" i="2"/>
  <c r="K185" i="2"/>
  <c r="L185" i="2"/>
  <c r="M185" i="2"/>
  <c r="N185" i="2"/>
  <c r="O185" i="2"/>
  <c r="P185" i="2"/>
  <c r="Q185" i="2"/>
  <c r="R185" i="2"/>
  <c r="S185" i="2"/>
  <c r="T185" i="2"/>
  <c r="U185" i="2"/>
  <c r="V185" i="2"/>
  <c r="W185" i="2"/>
  <c r="D191" i="2"/>
  <c r="E191" i="2"/>
  <c r="F191" i="2"/>
  <c r="G191" i="2"/>
  <c r="H191" i="2"/>
  <c r="I191" i="2"/>
  <c r="J191" i="2"/>
  <c r="K191" i="2"/>
  <c r="L191" i="2"/>
  <c r="M191" i="2"/>
  <c r="N191" i="2"/>
  <c r="O191" i="2"/>
  <c r="P191" i="2"/>
  <c r="Q191" i="2"/>
  <c r="R191" i="2"/>
  <c r="S191" i="2"/>
  <c r="T191" i="2"/>
  <c r="U191" i="2"/>
  <c r="V191" i="2"/>
  <c r="W191" i="2"/>
  <c r="D220" i="2"/>
  <c r="E220" i="2"/>
  <c r="F220" i="2"/>
  <c r="G220" i="2"/>
  <c r="H220" i="2"/>
  <c r="I220" i="2"/>
  <c r="J220" i="2"/>
  <c r="K220" i="2"/>
  <c r="L220" i="2"/>
  <c r="M220" i="2"/>
  <c r="N220" i="2"/>
  <c r="O220" i="2"/>
  <c r="P220" i="2"/>
  <c r="Q220" i="2"/>
  <c r="R220" i="2"/>
  <c r="S220" i="2"/>
  <c r="T220" i="2"/>
  <c r="U220" i="2"/>
  <c r="V220" i="2"/>
  <c r="W220" i="2"/>
  <c r="D226" i="2"/>
  <c r="E226" i="2"/>
  <c r="F226" i="2"/>
  <c r="G226" i="2"/>
  <c r="H226" i="2"/>
  <c r="I226" i="2"/>
  <c r="J226" i="2"/>
  <c r="K226" i="2"/>
  <c r="L226" i="2"/>
  <c r="M226" i="2"/>
  <c r="N226" i="2"/>
  <c r="O226" i="2"/>
  <c r="P226" i="2"/>
  <c r="Q226" i="2"/>
  <c r="R226" i="2"/>
  <c r="S226" i="2"/>
  <c r="T226" i="2"/>
  <c r="U226" i="2"/>
  <c r="V226" i="2"/>
  <c r="W226" i="2"/>
  <c r="D255" i="2"/>
  <c r="E255" i="2"/>
  <c r="F255" i="2"/>
  <c r="G255" i="2"/>
  <c r="H255" i="2"/>
  <c r="I255" i="2"/>
  <c r="J255" i="2"/>
  <c r="K255" i="2"/>
  <c r="L255" i="2"/>
  <c r="M255" i="2"/>
  <c r="N255" i="2"/>
  <c r="O255" i="2"/>
  <c r="P255" i="2"/>
  <c r="Q255" i="2"/>
  <c r="R255" i="2"/>
  <c r="S255" i="2"/>
  <c r="T255" i="2"/>
  <c r="U255" i="2"/>
  <c r="V255" i="2"/>
  <c r="W255" i="2"/>
  <c r="D263" i="2"/>
  <c r="E263" i="2"/>
  <c r="F263" i="2"/>
  <c r="G263" i="2"/>
  <c r="H263" i="2"/>
  <c r="I263" i="2"/>
  <c r="J263" i="2"/>
  <c r="K263" i="2"/>
  <c r="L263" i="2"/>
  <c r="M263" i="2"/>
  <c r="N263" i="2"/>
  <c r="O263" i="2"/>
  <c r="P263" i="2"/>
  <c r="Q263" i="2"/>
  <c r="R263" i="2"/>
  <c r="S263" i="2"/>
  <c r="T263" i="2"/>
  <c r="U263" i="2"/>
  <c r="V263" i="2"/>
  <c r="W263" i="2"/>
  <c r="D261" i="2"/>
  <c r="E261" i="2"/>
  <c r="F261" i="2"/>
  <c r="G261" i="2"/>
  <c r="H261" i="2"/>
  <c r="I261" i="2"/>
  <c r="J261" i="2"/>
  <c r="K261" i="2"/>
  <c r="L261" i="2"/>
  <c r="M261" i="2"/>
  <c r="N261" i="2"/>
  <c r="O261" i="2"/>
  <c r="P261" i="2"/>
  <c r="Q261" i="2"/>
  <c r="R261" i="2"/>
  <c r="S261" i="2"/>
  <c r="T261" i="2"/>
  <c r="U261" i="2"/>
  <c r="V261" i="2"/>
  <c r="W261" i="2"/>
  <c r="D291" i="2"/>
  <c r="E291" i="2"/>
  <c r="F291" i="2"/>
  <c r="G291" i="2"/>
  <c r="H291" i="2"/>
  <c r="I291" i="2"/>
  <c r="J291" i="2"/>
  <c r="K291" i="2"/>
  <c r="L291" i="2"/>
  <c r="M291" i="2"/>
  <c r="N291" i="2"/>
  <c r="O291" i="2"/>
  <c r="P291" i="2"/>
  <c r="Q291" i="2"/>
  <c r="R291" i="2"/>
  <c r="S291" i="2"/>
  <c r="T291" i="2"/>
  <c r="U291" i="2"/>
  <c r="V291" i="2"/>
  <c r="W291" i="2"/>
  <c r="D299" i="2"/>
  <c r="E299" i="2"/>
  <c r="F299" i="2"/>
  <c r="G299" i="2"/>
  <c r="H299" i="2"/>
  <c r="I299" i="2"/>
  <c r="J299" i="2"/>
  <c r="K299" i="2"/>
  <c r="L299" i="2"/>
  <c r="M299" i="2"/>
  <c r="N299" i="2"/>
  <c r="O299" i="2"/>
  <c r="P299" i="2"/>
  <c r="Q299" i="2"/>
  <c r="R299" i="2"/>
  <c r="S299" i="2"/>
  <c r="T299" i="2"/>
  <c r="U299" i="2"/>
  <c r="V299" i="2"/>
  <c r="W299" i="2"/>
  <c r="D297" i="2"/>
  <c r="E297" i="2"/>
  <c r="F297" i="2"/>
  <c r="G297" i="2"/>
  <c r="H297" i="2"/>
  <c r="I297" i="2"/>
  <c r="J297" i="2"/>
  <c r="K297" i="2"/>
  <c r="L297" i="2"/>
  <c r="M297" i="2"/>
  <c r="N297" i="2"/>
  <c r="O297" i="2"/>
  <c r="P297" i="2"/>
  <c r="Q297" i="2"/>
  <c r="R297" i="2"/>
  <c r="S297" i="2"/>
  <c r="T297" i="2"/>
  <c r="U297" i="2"/>
  <c r="V297" i="2"/>
  <c r="W297" i="2"/>
  <c r="F9" i="1"/>
  <c r="G9" i="1" s="1"/>
  <c r="H9" i="1" s="1"/>
  <c r="I9" i="1" s="1"/>
  <c r="J9" i="1" s="1"/>
  <c r="K9" i="1" s="1"/>
  <c r="L9" i="1" s="1"/>
  <c r="M9" i="1" s="1"/>
  <c r="N9" i="1" s="1"/>
  <c r="O9" i="1" s="1"/>
  <c r="P9" i="1" s="1"/>
  <c r="Q9" i="1" s="1"/>
  <c r="R9" i="1" s="1"/>
  <c r="S9" i="1" s="1"/>
  <c r="T9" i="1" s="1"/>
  <c r="U9" i="1" s="1"/>
  <c r="V9" i="1" s="1"/>
  <c r="W9" i="1" s="1"/>
  <c r="X9" i="1" s="1"/>
  <c r="Y9" i="1" s="1"/>
  <c r="Z9" i="1" s="1"/>
  <c r="AA9" i="1" s="1"/>
  <c r="AB9" i="1" s="1"/>
  <c r="AC9" i="1" s="1"/>
  <c r="AD9" i="1" s="1"/>
  <c r="AE9" i="1" s="1"/>
  <c r="AF9" i="1" s="1"/>
  <c r="AG9" i="1" s="1"/>
  <c r="AH9" i="1" s="1"/>
  <c r="AI9" i="1" s="1"/>
  <c r="AJ9" i="1" s="1"/>
  <c r="AK9" i="1" s="1"/>
  <c r="AL9" i="1" s="1"/>
  <c r="AM9" i="1" s="1"/>
  <c r="AN9" i="1" s="1"/>
  <c r="T264" i="2" l="1"/>
  <c r="R159" i="2"/>
  <c r="W83" i="2"/>
  <c r="Q300" i="2"/>
  <c r="S223" i="2"/>
  <c r="N188" i="2"/>
  <c r="U300" i="2"/>
  <c r="O223" i="2"/>
  <c r="V188" i="2"/>
  <c r="Q153" i="2"/>
  <c r="T54" i="2"/>
  <c r="N300" i="2"/>
  <c r="U264" i="2"/>
  <c r="P229" i="2"/>
  <c r="S188" i="2"/>
  <c r="U118" i="2"/>
  <c r="T89" i="2"/>
  <c r="N54" i="2"/>
  <c r="V300" i="2"/>
  <c r="T258" i="2"/>
  <c r="T223" i="2"/>
  <c r="O194" i="2"/>
  <c r="R153" i="2"/>
  <c r="T124" i="2"/>
  <c r="S83" i="2"/>
  <c r="R48" i="2"/>
  <c r="R300" i="2"/>
  <c r="R294" i="2"/>
  <c r="P264" i="2"/>
  <c r="W223" i="2"/>
  <c r="W194" i="2"/>
  <c r="W188" i="2"/>
  <c r="Q159" i="2"/>
  <c r="P124" i="2"/>
  <c r="P89" i="2"/>
  <c r="V294" i="2"/>
  <c r="N294" i="2"/>
  <c r="Q264" i="2"/>
  <c r="Q258" i="2"/>
  <c r="W229" i="2"/>
  <c r="O229" i="2"/>
  <c r="P223" i="2"/>
  <c r="V194" i="2"/>
  <c r="N194" i="2"/>
  <c r="O188" i="2"/>
  <c r="N159" i="2"/>
  <c r="U124" i="2"/>
  <c r="T118" i="2"/>
  <c r="S89" i="2"/>
  <c r="N83" i="2"/>
  <c r="R54" i="2"/>
  <c r="U13" i="2"/>
  <c r="R188" i="2"/>
  <c r="U159" i="2"/>
  <c r="V153" i="2"/>
  <c r="N153" i="2"/>
  <c r="Q124" i="2"/>
  <c r="P118" i="2"/>
  <c r="W89" i="2"/>
  <c r="O89" i="2"/>
  <c r="R83" i="2"/>
  <c r="P13" i="2"/>
  <c r="U294" i="2"/>
  <c r="T229" i="2"/>
  <c r="S229" i="2"/>
  <c r="V159" i="2"/>
  <c r="P258" i="2"/>
  <c r="R194" i="2"/>
  <c r="Q294" i="2"/>
  <c r="U48" i="2"/>
  <c r="U258" i="2"/>
  <c r="U19" i="2"/>
  <c r="S194" i="2"/>
  <c r="U153" i="2"/>
  <c r="Q118" i="2"/>
  <c r="P19" i="2"/>
  <c r="N13" i="2"/>
  <c r="R13" i="2"/>
  <c r="V13" i="2"/>
  <c r="N19" i="2"/>
  <c r="R19" i="2"/>
  <c r="V19" i="2"/>
  <c r="O48" i="2"/>
  <c r="S48" i="2"/>
  <c r="W48" i="2"/>
  <c r="O54" i="2"/>
  <c r="S54" i="2"/>
  <c r="W54" i="2"/>
  <c r="P83" i="2"/>
  <c r="T83" i="2"/>
  <c r="O13" i="2"/>
  <c r="S13" i="2"/>
  <c r="W13" i="2"/>
  <c r="O19" i="2"/>
  <c r="S19" i="2"/>
  <c r="W19" i="2"/>
  <c r="P48" i="2"/>
  <c r="T48" i="2"/>
  <c r="Q13" i="2"/>
  <c r="Q19" i="2"/>
  <c r="N48" i="2"/>
  <c r="V48" i="2"/>
  <c r="P54" i="2"/>
  <c r="U54" i="2"/>
  <c r="O83" i="2"/>
  <c r="U83" i="2"/>
  <c r="Q89" i="2"/>
  <c r="U89" i="2"/>
  <c r="N118" i="2"/>
  <c r="R118" i="2"/>
  <c r="V118" i="2"/>
  <c r="N124" i="2"/>
  <c r="R124" i="2"/>
  <c r="V124" i="2"/>
  <c r="O153" i="2"/>
  <c r="S153" i="2"/>
  <c r="W153" i="2"/>
  <c r="O159" i="2"/>
  <c r="S159" i="2"/>
  <c r="W159" i="2"/>
  <c r="P188" i="2"/>
  <c r="T188" i="2"/>
  <c r="P194" i="2"/>
  <c r="T194" i="2"/>
  <c r="Q223" i="2"/>
  <c r="U223" i="2"/>
  <c r="Q229" i="2"/>
  <c r="U229" i="2"/>
  <c r="N258" i="2"/>
  <c r="R258" i="2"/>
  <c r="V258" i="2"/>
  <c r="N264" i="2"/>
  <c r="R264" i="2"/>
  <c r="V264" i="2"/>
  <c r="O294" i="2"/>
  <c r="S294" i="2"/>
  <c r="W294" i="2"/>
  <c r="O300" i="2"/>
  <c r="S300" i="2"/>
  <c r="W300" i="2"/>
  <c r="T13" i="2"/>
  <c r="T19" i="2"/>
  <c r="Q48" i="2"/>
  <c r="Q54" i="2"/>
  <c r="V54" i="2"/>
  <c r="Q83" i="2"/>
  <c r="V83" i="2"/>
  <c r="N89" i="2"/>
  <c r="R89" i="2"/>
  <c r="V89" i="2"/>
  <c r="O118" i="2"/>
  <c r="S118" i="2"/>
  <c r="W118" i="2"/>
  <c r="O124" i="2"/>
  <c r="S124" i="2"/>
  <c r="W124" i="2"/>
  <c r="P153" i="2"/>
  <c r="T153" i="2"/>
  <c r="P159" i="2"/>
  <c r="T159" i="2"/>
  <c r="Q188" i="2"/>
  <c r="U188" i="2"/>
  <c r="Q194" i="2"/>
  <c r="U194" i="2"/>
  <c r="N223" i="2"/>
  <c r="R223" i="2"/>
  <c r="V223" i="2"/>
  <c r="N229" i="2"/>
  <c r="R229" i="2"/>
  <c r="V229" i="2"/>
  <c r="O258" i="2"/>
  <c r="S258" i="2"/>
  <c r="W258" i="2"/>
  <c r="O264" i="2"/>
  <c r="S264" i="2"/>
  <c r="W264" i="2"/>
  <c r="P294" i="2"/>
  <c r="T294" i="2"/>
  <c r="P300" i="2"/>
  <c r="T300" i="2"/>
  <c r="I194" i="2" l="1"/>
  <c r="I264" i="2"/>
  <c r="I124" i="2"/>
  <c r="I300" i="2"/>
  <c r="I229" i="2"/>
  <c r="I89" i="2"/>
  <c r="I159" i="2"/>
  <c r="E194" i="2"/>
  <c r="E124" i="2"/>
  <c r="E159" i="2"/>
  <c r="E229" i="2"/>
  <c r="E89" i="2"/>
  <c r="E264" i="2"/>
  <c r="E300" i="2"/>
  <c r="H300" i="2"/>
  <c r="H159" i="2"/>
  <c r="H89" i="2"/>
  <c r="H194" i="2"/>
  <c r="H229" i="2"/>
  <c r="H264" i="2"/>
  <c r="H124" i="2"/>
  <c r="F229" i="2"/>
  <c r="F89" i="2"/>
  <c r="F159" i="2"/>
  <c r="F264" i="2"/>
  <c r="F124" i="2"/>
  <c r="F300" i="2"/>
  <c r="F194" i="2"/>
  <c r="D300" i="2"/>
  <c r="D229" i="2"/>
  <c r="D159" i="2"/>
  <c r="D264" i="2"/>
  <c r="D194" i="2"/>
  <c r="D124" i="2"/>
  <c r="D89" i="2"/>
  <c r="J153" i="2"/>
  <c r="F294" i="2"/>
  <c r="H258" i="2"/>
  <c r="G294" i="2"/>
  <c r="I118" i="2"/>
  <c r="E258" i="2"/>
  <c r="D294" i="2"/>
  <c r="D19" i="2"/>
  <c r="E19" i="2"/>
  <c r="F19" i="2"/>
  <c r="E294" i="2"/>
  <c r="I19" i="2"/>
  <c r="I54" i="2"/>
  <c r="H19" i="2"/>
  <c r="H54" i="2"/>
  <c r="H13" i="2"/>
  <c r="H223" i="2"/>
  <c r="H188" i="2"/>
  <c r="H83" i="2"/>
  <c r="G264" i="2" l="1"/>
  <c r="G124" i="2"/>
  <c r="G194" i="2"/>
  <c r="G229" i="2"/>
  <c r="G300" i="2"/>
  <c r="G159" i="2"/>
  <c r="G89" i="2"/>
  <c r="E188" i="2"/>
  <c r="E153" i="2"/>
  <c r="G223" i="2"/>
  <c r="H294" i="2"/>
  <c r="G13" i="2"/>
  <c r="I223" i="2"/>
  <c r="I48" i="2"/>
  <c r="I153" i="2"/>
  <c r="H153" i="2"/>
  <c r="H48" i="2"/>
  <c r="E118" i="2"/>
  <c r="E13" i="2"/>
  <c r="J258" i="2"/>
  <c r="I294" i="2"/>
  <c r="I258" i="2"/>
  <c r="E83" i="2"/>
  <c r="F83" i="2"/>
  <c r="I13" i="2"/>
  <c r="I83" i="2"/>
  <c r="G118" i="2"/>
  <c r="I188" i="2"/>
  <c r="G153" i="2"/>
  <c r="H118" i="2"/>
  <c r="J13" i="2"/>
  <c r="J294" i="2"/>
  <c r="J48" i="2"/>
  <c r="J118" i="2"/>
  <c r="J223" i="2"/>
  <c r="G83" i="2"/>
  <c r="G258" i="2"/>
  <c r="E223" i="2"/>
  <c r="D83" i="2"/>
  <c r="F188" i="2"/>
  <c r="G48" i="2"/>
  <c r="G188" i="2"/>
  <c r="D258" i="2"/>
  <c r="F223" i="2"/>
  <c r="D188" i="2"/>
  <c r="D13" i="2"/>
  <c r="F118" i="2"/>
  <c r="F258" i="2"/>
  <c r="D118" i="2"/>
  <c r="D223" i="2"/>
  <c r="F13" i="2"/>
  <c r="F153" i="2"/>
  <c r="J188" i="2"/>
  <c r="J83" i="2"/>
  <c r="D153" i="2"/>
  <c r="G54" i="2"/>
  <c r="G19" i="2"/>
  <c r="K13" i="2"/>
  <c r="K294" i="2"/>
  <c r="K258" i="2"/>
  <c r="K223" i="2"/>
  <c r="K188" i="2"/>
  <c r="K153" i="2"/>
  <c r="K118" i="2"/>
  <c r="K83" i="2"/>
  <c r="K48" i="2"/>
  <c r="J229" i="2" l="1"/>
  <c r="J89" i="2"/>
  <c r="J300" i="2"/>
  <c r="J159" i="2"/>
  <c r="J194" i="2"/>
  <c r="J264" i="2"/>
  <c r="J124" i="2"/>
  <c r="J54" i="2"/>
  <c r="J19" i="2"/>
  <c r="M294" i="2" l="1"/>
  <c r="K264" i="2"/>
  <c r="K124" i="2"/>
  <c r="K300" i="2"/>
  <c r="K159" i="2"/>
  <c r="K194" i="2"/>
  <c r="K229" i="2"/>
  <c r="K89" i="2"/>
  <c r="K54" i="2"/>
  <c r="K19" i="2"/>
  <c r="L13" i="2"/>
  <c r="L294" i="2"/>
  <c r="L258" i="2"/>
  <c r="L223" i="2"/>
  <c r="L188" i="2"/>
  <c r="L153" i="2"/>
  <c r="L118" i="2"/>
  <c r="L83" i="2"/>
  <c r="L48" i="2"/>
  <c r="M13" i="2"/>
  <c r="M83" i="2"/>
  <c r="M258" i="2"/>
  <c r="M118" i="2"/>
  <c r="M48" i="2"/>
  <c r="D113" i="2" l="1"/>
  <c r="D289" i="2"/>
  <c r="D7" i="2"/>
  <c r="D43" i="2"/>
  <c r="D78" i="2"/>
  <c r="D253" i="2"/>
  <c r="M194" i="2"/>
  <c r="M159" i="2"/>
  <c r="M229" i="2"/>
  <c r="M89" i="2"/>
  <c r="M264" i="2"/>
  <c r="M124" i="2"/>
  <c r="M300" i="2"/>
  <c r="M153" i="2"/>
  <c r="D148" i="2" s="1"/>
  <c r="M188" i="2"/>
  <c r="D183" i="2" s="1"/>
  <c r="L300" i="2"/>
  <c r="L159" i="2"/>
  <c r="L229" i="2"/>
  <c r="L264" i="2"/>
  <c r="L124" i="2"/>
  <c r="L194" i="2"/>
  <c r="L89" i="2"/>
  <c r="M223" i="2"/>
  <c r="D218" i="2" s="1"/>
  <c r="L19" i="2"/>
  <c r="L54" i="2"/>
  <c r="M19" i="2"/>
  <c r="M54" i="2"/>
  <c r="E289" i="2" l="1"/>
  <c r="F289" i="2" s="1"/>
  <c r="E43" i="2"/>
  <c r="E253" i="2"/>
  <c r="F253" i="2" s="1"/>
  <c r="E113" i="2"/>
  <c r="F113" i="2" s="1"/>
  <c r="E7" i="2"/>
  <c r="F7" i="2" s="1"/>
  <c r="E78" i="2"/>
  <c r="F78" i="2" s="1"/>
  <c r="E183" i="2"/>
  <c r="F183" i="2" s="1"/>
  <c r="E148" i="2"/>
  <c r="F148" i="2" s="1"/>
  <c r="E218" i="2"/>
  <c r="F218" i="2" s="1"/>
  <c r="C17" i="3"/>
  <c r="D17" i="3"/>
  <c r="H17" i="3"/>
  <c r="E17" i="3"/>
  <c r="G17" i="3"/>
  <c r="J17" i="3"/>
  <c r="I17" i="3"/>
  <c r="F17" i="3"/>
  <c r="K17" i="3"/>
  <c r="E24" i="3" l="1"/>
  <c r="F24" i="3"/>
  <c r="C24" i="3"/>
  <c r="F43" i="2"/>
  <c r="D19" i="3" s="1"/>
  <c r="D24" i="3"/>
  <c r="G24" i="3"/>
  <c r="D18" i="3"/>
  <c r="C19" i="3"/>
  <c r="C18" i="3"/>
  <c r="H19" i="3"/>
  <c r="G18" i="3"/>
  <c r="G19" i="3"/>
  <c r="K19" i="3"/>
  <c r="I18" i="3"/>
  <c r="I19" i="3"/>
  <c r="J19" i="3"/>
  <c r="J18" i="3"/>
  <c r="K18" i="3"/>
  <c r="H18" i="3"/>
  <c r="E19" i="3"/>
  <c r="E18" i="3"/>
  <c r="F18" i="3"/>
  <c r="F19" i="3"/>
  <c r="J24" i="3" l="1"/>
  <c r="I24" i="3"/>
  <c r="K24" i="3"/>
  <c r="H24" i="3"/>
  <c r="L24" i="3"/>
  <c r="E26" i="3"/>
  <c r="D26" i="3"/>
  <c r="G26" i="3"/>
  <c r="C26" i="3"/>
  <c r="F26" i="3"/>
  <c r="F25" i="3"/>
  <c r="E25" i="3"/>
  <c r="D25" i="3"/>
  <c r="C25" i="3"/>
  <c r="G25" i="3"/>
  <c r="M24" i="3" l="1"/>
  <c r="N24" i="3"/>
  <c r="Q24" i="3"/>
  <c r="P24" i="3"/>
  <c r="O24" i="3"/>
  <c r="J25" i="3"/>
  <c r="I25" i="3"/>
  <c r="L25" i="3"/>
  <c r="H25" i="3"/>
  <c r="K25" i="3"/>
  <c r="I26" i="3"/>
  <c r="L26" i="3"/>
  <c r="H26" i="3"/>
  <c r="K26" i="3"/>
  <c r="J26" i="3"/>
  <c r="R24" i="3" l="1"/>
  <c r="V24" i="3"/>
  <c r="S24" i="3"/>
  <c r="T24" i="3"/>
  <c r="U24" i="3"/>
  <c r="N25" i="3"/>
  <c r="Q25" i="3"/>
  <c r="M25" i="3"/>
  <c r="P25" i="3"/>
  <c r="O25" i="3"/>
  <c r="Q26" i="3"/>
  <c r="M26" i="3"/>
  <c r="P26" i="3"/>
  <c r="O26" i="3"/>
  <c r="N26" i="3"/>
  <c r="Z24" i="3" l="1"/>
  <c r="W24" i="3"/>
  <c r="Y24" i="3"/>
  <c r="X24" i="3"/>
  <c r="AA24" i="3"/>
  <c r="U26" i="3"/>
  <c r="T26" i="3"/>
  <c r="S26" i="3"/>
  <c r="V26" i="3"/>
  <c r="R26" i="3"/>
  <c r="V25" i="3"/>
  <c r="R25" i="3"/>
  <c r="U25" i="3"/>
  <c r="T25" i="3"/>
  <c r="S25" i="3"/>
  <c r="AC24" i="3" l="1"/>
  <c r="AE24" i="3"/>
  <c r="AD24" i="3"/>
  <c r="AB24" i="3"/>
  <c r="AF24" i="3"/>
  <c r="Z25" i="3"/>
  <c r="Y25" i="3"/>
  <c r="X25" i="3"/>
  <c r="W25" i="3"/>
  <c r="AA25" i="3"/>
  <c r="Y26" i="3"/>
  <c r="X26" i="3"/>
  <c r="AA26" i="3"/>
  <c r="W26" i="3"/>
  <c r="Z26" i="3"/>
  <c r="AH24" i="3" l="1"/>
  <c r="AK24" i="3"/>
  <c r="AJ24" i="3"/>
  <c r="AI24" i="3"/>
  <c r="AG24" i="3"/>
  <c r="AD25" i="3"/>
  <c r="AC25" i="3"/>
  <c r="AF25" i="3"/>
  <c r="AB25" i="3"/>
  <c r="AE25" i="3"/>
  <c r="AC26" i="3"/>
  <c r="AF26" i="3"/>
  <c r="AB26" i="3"/>
  <c r="AE26" i="3"/>
  <c r="AD26" i="3"/>
  <c r="AP24" i="3" l="1"/>
  <c r="AQ24" i="3" s="1"/>
  <c r="AM24" i="3"/>
  <c r="AN24" i="3"/>
  <c r="AO24" i="3"/>
  <c r="AL24" i="3"/>
  <c r="AK26" i="3"/>
  <c r="AG26" i="3"/>
  <c r="AJ26" i="3"/>
  <c r="AI26" i="3"/>
  <c r="AH26" i="3"/>
  <c r="AH25" i="3"/>
  <c r="AK25" i="3"/>
  <c r="AG25" i="3"/>
  <c r="AJ25" i="3"/>
  <c r="AI25" i="3"/>
  <c r="AR24" i="3" l="1"/>
  <c r="AU24" i="3"/>
  <c r="AS24" i="3"/>
  <c r="AT24" i="3"/>
  <c r="AP25" i="3"/>
  <c r="AL25" i="3"/>
  <c r="AO25" i="3"/>
  <c r="AN25" i="3"/>
  <c r="AM25" i="3"/>
  <c r="AO26" i="3"/>
  <c r="AN26" i="3"/>
  <c r="AM26" i="3"/>
  <c r="AL26" i="3"/>
  <c r="AP26" i="3"/>
  <c r="AS26" i="3" l="1"/>
  <c r="AR26" i="3"/>
  <c r="AU26" i="3"/>
  <c r="AQ26" i="3"/>
  <c r="AT26" i="3"/>
  <c r="AT25" i="3"/>
  <c r="AS25" i="3"/>
  <c r="AR25" i="3"/>
  <c r="AU25" i="3"/>
  <c r="AQ25" i="3"/>
</calcChain>
</file>

<file path=xl/sharedStrings.xml><?xml version="1.0" encoding="utf-8"?>
<sst xmlns="http://schemas.openxmlformats.org/spreadsheetml/2006/main" count="2141" uniqueCount="136">
  <si>
    <t>General inputs</t>
  </si>
  <si>
    <t>Cost inputs</t>
  </si>
  <si>
    <t>CPI (20yr average)</t>
  </si>
  <si>
    <t>Net cost savings 
(£ per FTTP line per annum)</t>
  </si>
  <si>
    <t>2020/21</t>
  </si>
  <si>
    <t>Low</t>
  </si>
  <si>
    <t>High</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</si>
  <si>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</si>
  <si>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</si>
  <si>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</si>
  <si>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</si>
  <si>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</si>
  <si>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</si>
  <si>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</si>
  <si>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</si>
  <si>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</si>
  <si>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</si>
  <si>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</si>
  <si>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</si>
  <si>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</si>
  <si>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</si>
  <si>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</si>
  <si>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</si>
  <si>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</si>
  <si>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</si>
  <si>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</si>
  <si>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</si>
  <si>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</si>
  <si>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</si>
  <si>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</si>
  <si>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</si>
  <si>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</si>
  <si>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</si>
  <si>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</si>
  <si>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</si>
  <si>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</si>
  <si>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</si>
  <si>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</si>
  <si>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</si>
  <si>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</si>
  <si>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</si>
  <si>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</si>
  <si>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</si>
  <si>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</si>
  <si>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FTTP rentals</t>
  </si>
  <si>
    <t>Copper rentals</t>
  </si>
  <si>
    <t>Capex</t>
  </si>
  <si>
    <t>RAB calculation - for different 200k tranches across Area 3</t>
  </si>
  <si>
    <t>Number of pricing freedom years</t>
  </si>
  <si>
    <t>Low (£m)</t>
  </si>
  <si>
    <t>High (£m)</t>
  </si>
  <si>
    <t>Central (£m)</t>
  </si>
  <si>
    <t>Capex (£ PV)</t>
  </si>
  <si>
    <t>Incremental revenue (£ PV)</t>
  </si>
  <si>
    <t>Net cost savings (£ PV)</t>
  </si>
  <si>
    <t>NPV (£)</t>
  </si>
  <si>
    <t>Hardcoded inputs below</t>
  </si>
  <si>
    <t>Inputs / summary</t>
  </si>
  <si>
    <t>Total number of Area 3 lines</t>
  </si>
  <si>
    <t>Homes passed per increment</t>
  </si>
  <si>
    <t>Tranche-specific inputs</t>
  </si>
  <si>
    <t>Shortfalls in business case for 200k increments (PV, £m)</t>
  </si>
  <si>
    <t>NPV Low</t>
  </si>
  <si>
    <t>NPV High</t>
  </si>
  <si>
    <t>NPV Central</t>
  </si>
  <si>
    <t>Fibre homes passed</t>
  </si>
  <si>
    <t>Deployment band</t>
  </si>
  <si>
    <t>0m</t>
  </si>
  <si>
    <t>1m</t>
  </si>
  <si>
    <t>0 to 1m</t>
  </si>
  <si>
    <t>2m</t>
  </si>
  <si>
    <t>1 to 2m</t>
  </si>
  <si>
    <t>3m</t>
  </si>
  <si>
    <t>2 to 3m</t>
  </si>
  <si>
    <t>3 to 4m</t>
  </si>
  <si>
    <t>4m</t>
  </si>
  <si>
    <t>4 to 5m</t>
  </si>
  <si>
    <t>5m</t>
  </si>
  <si>
    <t>5 to 6m</t>
  </si>
  <si>
    <t>6m</t>
  </si>
  <si>
    <t>6 to 7m</t>
  </si>
  <si>
    <t>7m</t>
  </si>
  <si>
    <t>7 to 8m</t>
  </si>
  <si>
    <t>8m</t>
  </si>
  <si>
    <t>8 to 8.8m</t>
  </si>
  <si>
    <t>8.8m</t>
  </si>
  <si>
    <t>0m to 1m</t>
  </si>
  <si>
    <t>1m to 2m</t>
  </si>
  <si>
    <t>2m to 3m</t>
  </si>
  <si>
    <t>3m to 4m</t>
  </si>
  <si>
    <t>4m to 5m</t>
  </si>
  <si>
    <t>5m to 6m</t>
  </si>
  <si>
    <t>6m to 7m</t>
  </si>
  <si>
    <t>7m to 8m</t>
  </si>
  <si>
    <t>8m to 9m</t>
  </si>
  <si>
    <t>Build</t>
  </si>
  <si>
    <t>Connection</t>
  </si>
  <si>
    <t>Year 1</t>
  </si>
  <si>
    <t>Year 2</t>
  </si>
  <si>
    <t>Year 3</t>
  </si>
  <si>
    <t>Year 4</t>
  </si>
  <si>
    <t>Year 5</t>
  </si>
  <si>
    <t>% take-up</t>
  </si>
  <si>
    <t>Year 6</t>
  </si>
  <si>
    <t>Year 7</t>
  </si>
  <si>
    <t>Year 8</t>
  </si>
  <si>
    <t>Year 9</t>
  </si>
  <si>
    <t>Year 10</t>
  </si>
  <si>
    <t>Year 11</t>
  </si>
  <si>
    <t>Year 12</t>
  </si>
  <si>
    <t>Year 13</t>
  </si>
  <si>
    <t>Year 14</t>
  </si>
  <si>
    <t>Year 15</t>
  </si>
  <si>
    <t>Year 16</t>
  </si>
  <si>
    <t>Year 17</t>
  </si>
  <si>
    <t>Year 18</t>
  </si>
  <si>
    <t>Year 19</t>
  </si>
  <si>
    <t>Year 20</t>
  </si>
  <si>
    <t>FTTP take-up profile</t>
  </si>
  <si>
    <t>Capex and volumes copy-pasted from BU fibre cost model runs for 1m, 2m, 3m, 4m, 5m, 6m, 7m, 8m, and 8.8m deployment in 2021/22</t>
  </si>
  <si>
    <t>WACC, Other UK Telecoms (nominal, pre-tax annual)</t>
  </si>
  <si>
    <t>Shortfall Low (PV, £m)</t>
  </si>
  <si>
    <t>Shortfall High (PV, £m)</t>
  </si>
  <si>
    <t>Shortfall Central (PV, £m)</t>
  </si>
  <si>
    <t>Fibre shortfall calculation</t>
  </si>
  <si>
    <t>WACC OUKT (pre-tax nominal annual)</t>
  </si>
  <si>
    <t>Summary of outputs</t>
  </si>
  <si>
    <t>Incremental fibre revenue (all FTTP bandwidths)</t>
  </si>
  <si>
    <t>Terms and conditions</t>
  </si>
  <si>
    <t>The terms and conditions on which OFCOM is making available the model are set out below.</t>
  </si>
  <si>
    <t xml:space="preserve">All right, title and interest in the provided model (the ‘Model’) constructed in Excel are owned by OFCOM. Such title and interest is protected by United Kingdom intellectual property laws and international treaty provisions. While you may freely use the Model for the purposes for which it is provided, as set out in the accompanying model documentation, it is not to be modified in any way or used for commercial gain or otherwise without the prior written permission of OFCOM. </t>
  </si>
  <si>
    <t xml:space="preserve">No representation or warranty is given as to the accuracy, completeness or correctness of the provided Model and it is provided 'as is'. It is provided without any representation or endorsement made and without warranty of any kind, whether express or implied, including but not limited to the implied warranties of satisfactory quality, fitness for a particular purpose, non-infringement, compatibility, security and accuracy. </t>
  </si>
  <si>
    <t>OFCOM does not accept any responsibility for any loss, disruption or damage to your data or your computer system which may occur whilst using the Model or material derived from the Model. OFCOM does not warrant that the functions contained in the Model will be uninterrupted or error free. Also, OFCOM does not warrant that defects will be corrected, or that the Model provided is free of viruses.</t>
  </si>
  <si>
    <t>In no event will OFCOM be liable for any loss or damage including, without limitation, indirect or consequential loss or damage, or any loss or damages whatsoever arising from use or loss of use of, data or profits arising out of or in connection with the use or otherwise of the provided Model. By using this Model, you agree to the above.</t>
  </si>
  <si>
    <t>These terms and conditions shall be covered by and construed in accordance with the laws of England and Wales. Any dispute arising under these terms and conditions shall be subject to the exclusive jurisdiction of the Courts of England and Wales.</t>
  </si>
  <si>
    <t>The Fibre shortfall model provided has been developed for the July 2020 Access Review Consultation to inform the assessment of what is a reasonable level of cost recovery that is required during the next charge control period (given BT's plans to deploy fibre in Area 3) that would allow an expectation of cost recovery over the lifetime of the fibre and copper network, and what this means in terms of a CPI-X control for the next five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</si>
</sst>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_-* #,##0.000_-;\-* #,##0.000_-;_-* &quot;-&quot;??_-;_-@_-"/>
    <numFmt numFmtId="166" formatCode="_-* #,##0.0_-;\-* #,##0.0_-;_-* &quot;-&quot;??_-;_-@_-"/>
    <numFmt numFmtId="167" formatCode="0.0%"/>
    <numFmt numFmtId="168" formatCode="#,##0.00_ ;\-#,##0.00\ "/>
  </numFmts>
  <fonts count="31" x14ac:knownFonts="1">
    <font>
      <sz val="11"/>
      <name val="Calibri"/>
      <family val="2"/>
      <scheme val="minor"/>
    </font>
    <font>
      <sz val="11"/>
      <color theme="1"/>
      <name val="Calibri"/>
      <family val="2"/>
      <scheme val="minor"/>
    </font>
    <font>
      <sz val="11"/>
      <name val="Calibri"/>
      <family val="2"/>
      <scheme val="minor"/>
    </font>
    <font>
      <sz val="10"/>
      <color indexed="10"/>
      <name val="Calibri"/>
      <family val="2"/>
      <scheme val="minor"/>
    </font>
    <font>
      <b/>
      <sz val="11"/>
      <color rgb="FF642566"/>
      <name val="Calibri Light"/>
      <family val="2"/>
      <scheme val="major"/>
    </font>
    <font>
      <sz val="9"/>
      <name val="Arial"/>
      <family val="2"/>
    </font>
    <font>
      <sz val="11"/>
      <color rgb="FF000000"/>
      <name val="Calibri"/>
      <family val="2"/>
      <scheme val="minor"/>
    </font>
    <font>
      <sz val="11"/>
      <color rgb="FF0000FF"/>
      <name val="Calibri"/>
      <family val="2"/>
      <scheme val="minor"/>
    </font>
    <font>
      <b/>
      <sz val="14"/>
      <color rgb="FF404040"/>
      <name val="Calibri Light"/>
      <family val="2"/>
      <scheme val="major"/>
    </font>
    <font>
      <b/>
      <sz val="16"/>
      <color rgb="FFCC0044"/>
      <name val="Calibri Light"/>
      <family val="2"/>
      <scheme val="major"/>
    </font>
    <font>
      <b/>
      <u/>
      <sz val="11"/>
      <name val="Calibri"/>
      <family val="2"/>
      <scheme val="minor"/>
    </font>
    <font>
      <sz val="11"/>
      <color rgb="FF969696"/>
      <name val="Calibri"/>
      <family val="2"/>
      <scheme val="minor"/>
    </font>
    <font>
      <sz val="11"/>
      <color theme="0" tint="-0.14993743705557422"/>
      <name val="Calibri"/>
      <family val="2"/>
      <scheme val="minor"/>
    </font>
    <font>
      <b/>
      <sz val="11"/>
      <name val="Calibri"/>
      <family val="2"/>
      <scheme val="minor"/>
    </font>
    <font>
      <sz val="24"/>
      <color rgb="FFCC0044"/>
      <name val="Calibri Light"/>
      <family val="2"/>
      <scheme val="major"/>
    </font>
    <font>
      <sz val="8"/>
      <name val="Arial"/>
      <family val="2"/>
    </font>
    <font>
      <i/>
      <sz val="9"/>
      <color indexed="55"/>
      <name val="Arial"/>
      <family val="2"/>
    </font>
    <font>
      <sz val="10"/>
      <name val="Calibri"/>
      <family val="2"/>
      <scheme val="minor"/>
    </font>
    <font>
      <sz val="12"/>
      <color rgb="FFCC0044"/>
      <name val="Calibri Light"/>
      <family val="2"/>
      <scheme val="major"/>
    </font>
    <font>
      <sz val="10"/>
      <name val="Arial"/>
      <family val="2"/>
    </font>
    <font>
      <sz val="8"/>
      <name val="Calibri"/>
      <family val="2"/>
      <scheme val="minor"/>
    </font>
    <font>
      <sz val="10"/>
      <color theme="1"/>
      <name val="Calibri"/>
      <family val="2"/>
      <scheme val="minor"/>
    </font>
    <font>
      <sz val="10"/>
      <color rgb="FF000000"/>
      <name val="Calibri"/>
      <family val="2"/>
      <scheme val="minor"/>
    </font>
    <font>
      <sz val="10"/>
      <color rgb="FF0000FF"/>
      <name val="Calibri"/>
      <family val="2"/>
      <scheme val="minor"/>
    </font>
    <font>
      <b/>
      <sz val="11"/>
      <name val="Calibri Light"/>
      <family val="2"/>
      <scheme val="major"/>
    </font>
    <font>
      <b/>
      <sz val="18"/>
      <color theme="1"/>
      <name val="Calibri"/>
      <family val="2"/>
      <scheme val="minor"/>
    </font>
    <font>
      <b/>
      <sz val="15"/>
      <color theme="3"/>
      <name val="Calibri"/>
      <family val="2"/>
      <scheme val="minor"/>
    </font>
    <font>
      <i/>
      <sz val="11"/>
      <name val="Calibri"/>
      <family val="2"/>
    </font>
    <font>
      <b/>
      <sz val="22"/>
      <color theme="3"/>
      <name val="Calibri"/>
      <family val="2"/>
      <scheme val="minor"/>
    </font>
    <font>
      <b/>
      <sz val="12"/>
      <name val="Arial"/>
      <family val="2"/>
    </font>
    <font>
      <sz val="12"/>
      <name val="Arial"/>
      <family val="2"/>
    </font>
  </fonts>
  <fills count="18">
    <fill>
      <patternFill patternType="none"/>
    </fill>
    <fill>
      <patternFill patternType="gray125"/>
    </fill>
    <fill>
      <patternFill patternType="solid">
        <fgColor theme="0" tint="-0.14996795556505021"/>
        <bgColor indexed="64"/>
      </patternFill>
    </fill>
    <fill>
      <patternFill patternType="solid">
        <fgColor rgb="FFEAC8EA"/>
        <bgColor indexed="64"/>
      </patternFill>
    </fill>
    <fill>
      <patternFill patternType="solid">
        <fgColor rgb="FFDAEEF3"/>
        <bgColor indexed="64"/>
      </patternFill>
    </fill>
    <fill>
      <patternFill patternType="solid">
        <fgColor rgb="FFFFF296"/>
        <bgColor indexed="64"/>
      </patternFill>
    </fill>
    <fill>
      <patternFill patternType="solid">
        <fgColor theme="8"/>
        <bgColor indexed="64"/>
      </patternFill>
    </fill>
    <fill>
      <patternFill patternType="solid">
        <fgColor theme="4"/>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99CCFF"/>
        <bgColor indexed="64"/>
      </patternFill>
    </fill>
    <fill>
      <patternFill patternType="solid">
        <fgColor theme="0" tint="-0.14999847407452621"/>
        <bgColor indexed="64"/>
      </patternFill>
    </fill>
    <fill>
      <patternFill patternType="solid">
        <fgColor rgb="FFE8D9E8"/>
        <bgColor indexed="64"/>
      </patternFill>
    </fill>
  </fills>
  <borders count="5">
    <border>
      <left/>
      <right/>
      <top/>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thin">
        <color theme="3" tint="0.79995117038483843"/>
      </left>
      <right style="thin">
        <color theme="3" tint="0.79995117038483843"/>
      </right>
      <top style="thin">
        <color theme="3" tint="0.79995117038483843"/>
      </top>
      <bottom style="thin">
        <color theme="3" tint="0.79995117038483843"/>
      </bottom>
      <diagonal/>
    </border>
    <border>
      <left style="thin">
        <color theme="0" tint="-0.24991607409894101"/>
      </left>
      <right style="thin">
        <color theme="0" tint="-0.24991607409894101"/>
      </right>
      <top style="thin">
        <color theme="0" tint="-0.24991607409894101"/>
      </top>
      <bottom style="thin">
        <color theme="0" tint="-0.24991607409894101"/>
      </bottom>
      <diagonal/>
    </border>
    <border>
      <left/>
      <right/>
      <top/>
      <bottom style="thick">
        <color theme="4"/>
      </bottom>
      <diagonal/>
    </border>
  </borders>
  <cellStyleXfs count="27">
    <xf numFmtId="0" fontId="0" fillId="0" borderId="0">
      <alignment vertical="center"/>
    </xf>
    <xf numFmtId="43" fontId="2" fillId="0" borderId="0" applyFont="0" applyFill="0" applyBorder="0" applyAlignment="0" applyProtection="0"/>
    <xf numFmtId="9" fontId="2" fillId="0" borderId="0" applyFont="0" applyFill="0" applyBorder="0" applyAlignment="0" applyProtection="0"/>
    <xf numFmtId="0" fontId="3" fillId="0" borderId="0" applyNumberFormat="0" applyProtection="0"/>
    <xf numFmtId="0" fontId="4" fillId="0" borderId="0" applyNumberFormat="0" applyFill="0" applyBorder="0" applyProtection="0"/>
    <xf numFmtId="0" fontId="5" fillId="2" borderId="0" applyNumberFormat="0" applyFont="0" applyBorder="0" applyProtection="0"/>
    <xf numFmtId="0" fontId="8" fillId="0" borderId="0" applyNumberFormat="0" applyFill="0" applyBorder="0" applyProtection="0"/>
    <xf numFmtId="0" fontId="7" fillId="4" borderId="0" applyNumberFormat="0" applyProtection="0"/>
    <xf numFmtId="0" fontId="6" fillId="4" borderId="0" applyNumberFormat="0" applyProtection="0"/>
    <xf numFmtId="0" fontId="9" fillId="0" borderId="0" applyNumberFormat="0" applyFill="0" applyBorder="0" applyProtection="0"/>
    <xf numFmtId="0" fontId="6" fillId="0" borderId="1" applyNumberFormat="0" applyProtection="0"/>
    <xf numFmtId="0" fontId="6" fillId="5" borderId="0" applyNumberFormat="0" applyProtection="0"/>
    <xf numFmtId="0" fontId="11" fillId="0" borderId="0" applyNumberFormat="0" applyProtection="0"/>
    <xf numFmtId="0" fontId="7" fillId="5" borderId="0" applyNumberFormat="0">
      <protection locked="0"/>
    </xf>
    <xf numFmtId="0" fontId="12" fillId="0" borderId="0" applyNumberFormat="0" applyProtection="0"/>
    <xf numFmtId="0" fontId="14" fillId="0" borderId="0" applyNumberFormat="0" applyFill="0" applyBorder="0" applyProtection="0"/>
    <xf numFmtId="0" fontId="15" fillId="0" borderId="0" applyFill="0" applyBorder="0" applyProtection="0"/>
    <xf numFmtId="0" fontId="16" fillId="0" borderId="0" applyNumberFormat="0"/>
    <xf numFmtId="0" fontId="17" fillId="0" borderId="2" applyNumberFormat="0" applyAlignment="0" applyProtection="0"/>
    <xf numFmtId="0" fontId="17" fillId="0" borderId="3" applyNumberFormat="0" applyProtection="0"/>
    <xf numFmtId="0" fontId="15" fillId="0" borderId="0" applyNumberFormat="0" applyFill="0" applyBorder="0" applyProtection="0"/>
    <xf numFmtId="0" fontId="13" fillId="15" borderId="0" applyNumberFormat="0" applyAlignment="0" applyProtection="0"/>
    <xf numFmtId="0" fontId="19" fillId="0" borderId="0">
      <alignment vertical="center"/>
    </xf>
    <xf numFmtId="43" fontId="19" fillId="0" borderId="0" applyFont="0" applyFill="0" applyBorder="0" applyAlignment="0" applyProtection="0"/>
    <xf numFmtId="0" fontId="5" fillId="17" borderId="0" applyNumberFormat="0" applyFont="0" applyBorder="0" applyAlignment="0" applyProtection="0">
      <alignment vertical="center"/>
    </xf>
    <xf numFmtId="0" fontId="26" fillId="0" borderId="4" applyNumberFormat="0" applyFill="0" applyAlignment="0" applyProtection="0"/>
    <xf numFmtId="0" fontId="1" fillId="0" borderId="0"/>
  </cellStyleXfs>
  <cellXfs count="79">
    <xf numFmtId="0" fontId="0" fillId="0" borderId="0" xfId="0">
      <alignment vertical="center"/>
    </xf>
    <xf numFmtId="0" fontId="0" fillId="0" borderId="0" xfId="0" applyAlignment="1">
      <alignment vertical="center"/>
    </xf>
    <xf numFmtId="0" fontId="3" fillId="0" borderId="0" xfId="3" applyAlignment="1">
      <alignment vertical="center"/>
    </xf>
    <xf numFmtId="0" fontId="4" fillId="0" borderId="0" xfId="4" applyAlignment="1">
      <alignment horizontal="left"/>
    </xf>
    <xf numFmtId="0" fontId="4" fillId="0" borderId="0" xfId="4" applyAlignment="1">
      <alignment horizontal="center"/>
    </xf>
    <xf numFmtId="164" fontId="0" fillId="0" borderId="0" xfId="0" applyNumberFormat="1" applyAlignment="1">
      <alignment vertical="center"/>
    </xf>
    <xf numFmtId="0" fontId="8" fillId="0" borderId="0" xfId="6"/>
    <xf numFmtId="0" fontId="9" fillId="0" borderId="0" xfId="9"/>
    <xf numFmtId="2" fontId="6" fillId="0" borderId="1" xfId="10" applyNumberFormat="1"/>
    <xf numFmtId="0" fontId="10" fillId="0" borderId="0" xfId="0" applyFont="1" applyAlignment="1">
      <alignment vertical="center"/>
    </xf>
    <xf numFmtId="0" fontId="4" fillId="0" borderId="0" xfId="4" applyAlignment="1">
      <alignment horizontal="left" wrapText="1"/>
    </xf>
    <xf numFmtId="9" fontId="7" fillId="5" borderId="0" xfId="13" applyNumberFormat="1" applyAlignment="1">
      <alignment horizontal="center" vertical="center"/>
      <protection locked="0"/>
    </xf>
    <xf numFmtId="9" fontId="0" fillId="0" borderId="0" xfId="2" applyFont="1" applyAlignment="1">
      <alignment vertical="center"/>
    </xf>
    <xf numFmtId="164" fontId="4" fillId="0" borderId="0" xfId="1" applyNumberFormat="1" applyFont="1" applyAlignment="1">
      <alignment horizontal="center"/>
    </xf>
    <xf numFmtId="164" fontId="13" fillId="0" borderId="0" xfId="0" applyNumberFormat="1" applyFont="1" applyAlignment="1">
      <alignment vertical="center"/>
    </xf>
    <xf numFmtId="164" fontId="0" fillId="0" borderId="0" xfId="1" applyNumberFormat="1" applyFont="1" applyAlignment="1">
      <alignment vertical="center"/>
    </xf>
    <xf numFmtId="0" fontId="14" fillId="0" borderId="0" xfId="15" applyAlignment="1">
      <alignment vertical="center"/>
    </xf>
    <xf numFmtId="0" fontId="4" fillId="0" borderId="0" xfId="4" applyAlignment="1">
      <alignment vertical="center"/>
    </xf>
    <xf numFmtId="0" fontId="8" fillId="0" borderId="0" xfId="6" applyAlignment="1">
      <alignment vertical="center"/>
    </xf>
    <xf numFmtId="0" fontId="9" fillId="0" borderId="0" xfId="9" applyAlignment="1">
      <alignment vertical="center"/>
    </xf>
    <xf numFmtId="164" fontId="6" fillId="3" borderId="0" xfId="1" applyNumberFormat="1" applyFont="1" applyFill="1" applyAlignment="1">
      <alignment horizontal="center" vertical="center"/>
    </xf>
    <xf numFmtId="0" fontId="15" fillId="0" borderId="0" xfId="16" applyAlignment="1">
      <alignment horizontal="center"/>
    </xf>
    <xf numFmtId="43" fontId="0" fillId="0" borderId="0" xfId="0" applyNumberFormat="1" applyAlignment="1">
      <alignment vertical="center"/>
    </xf>
    <xf numFmtId="165" fontId="0" fillId="0" borderId="0" xfId="0" applyNumberFormat="1" applyAlignment="1">
      <alignment vertical="center"/>
    </xf>
    <xf numFmtId="0" fontId="0" fillId="6" borderId="0" xfId="0" applyFill="1"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0" fillId="9" borderId="0" xfId="0" applyFill="1" applyAlignment="1">
      <alignment horizontal="center" vertical="center"/>
    </xf>
    <xf numFmtId="0" fontId="0" fillId="10" borderId="0" xfId="0" applyFill="1" applyAlignment="1">
      <alignment horizontal="center" vertical="center"/>
    </xf>
    <xf numFmtId="0" fontId="0" fillId="11" borderId="0" xfId="0" applyFill="1" applyAlignment="1">
      <alignment horizontal="center" vertical="center"/>
    </xf>
    <xf numFmtId="0" fontId="0" fillId="12" borderId="0" xfId="0" applyFill="1" applyAlignment="1">
      <alignment horizontal="center" vertical="center"/>
    </xf>
    <xf numFmtId="0" fontId="0" fillId="13" borderId="0" xfId="0" applyFill="1" applyAlignment="1">
      <alignment horizontal="center" vertical="center"/>
    </xf>
    <xf numFmtId="0" fontId="0" fillId="0" borderId="0" xfId="0" applyAlignment="1">
      <alignment horizontal="left" vertical="center"/>
    </xf>
    <xf numFmtId="164" fontId="6" fillId="5" borderId="0" xfId="11" applyNumberFormat="1"/>
    <xf numFmtId="0" fontId="15" fillId="0" borderId="0" xfId="20" applyAlignment="1">
      <alignment horizontal="center"/>
    </xf>
    <xf numFmtId="0" fontId="0" fillId="14" borderId="0" xfId="0" applyFill="1" applyAlignment="1">
      <alignment horizontal="center" vertical="center"/>
    </xf>
    <xf numFmtId="0" fontId="3" fillId="0" borderId="0" xfId="3"/>
    <xf numFmtId="0" fontId="18" fillId="0" borderId="0" xfId="15" applyFont="1"/>
    <xf numFmtId="0" fontId="14" fillId="0" borderId="0" xfId="15"/>
    <xf numFmtId="0" fontId="6" fillId="4" borderId="0" xfId="8" applyAlignment="1">
      <alignment horizontal="center" vertical="center"/>
    </xf>
    <xf numFmtId="164" fontId="0" fillId="16" borderId="0" xfId="1" applyNumberFormat="1" applyFont="1" applyFill="1" applyAlignment="1">
      <alignment vertical="center"/>
    </xf>
    <xf numFmtId="167" fontId="7" fillId="5" borderId="0" xfId="13" applyNumberFormat="1" applyAlignment="1">
      <alignment horizontal="center" vertical="center"/>
      <protection locked="0"/>
    </xf>
    <xf numFmtId="0" fontId="4" fillId="0" borderId="0" xfId="4" applyAlignment="1">
      <alignment horizontal="center" wrapText="1"/>
    </xf>
    <xf numFmtId="0" fontId="0" fillId="0" borderId="0" xfId="0" applyAlignment="1">
      <alignment vertical="center" wrapText="1"/>
    </xf>
    <xf numFmtId="9" fontId="0" fillId="0" borderId="0" xfId="0" applyNumberFormat="1" applyAlignment="1">
      <alignment vertical="center"/>
    </xf>
    <xf numFmtId="0" fontId="0" fillId="0" borderId="0" xfId="0" applyAlignment="1">
      <alignment horizontal="center" vertical="center"/>
    </xf>
    <xf numFmtId="0" fontId="2" fillId="0" borderId="0" xfId="15" applyFont="1" applyFill="1" applyBorder="1" applyAlignment="1">
      <alignment vertical="center"/>
    </xf>
    <xf numFmtId="0" fontId="0" fillId="0" borderId="0" xfId="0" applyFont="1" applyFill="1" applyBorder="1" applyAlignment="1">
      <alignment vertical="center"/>
    </xf>
    <xf numFmtId="0" fontId="2" fillId="0" borderId="0" xfId="4" applyFont="1" applyFill="1" applyBorder="1" applyAlignment="1">
      <alignment horizontal="center"/>
    </xf>
    <xf numFmtId="0" fontId="4" fillId="0" borderId="0" xfId="4" applyFont="1" applyAlignment="1">
      <alignment horizontal="center"/>
    </xf>
    <xf numFmtId="0" fontId="13" fillId="0" borderId="0" xfId="21" applyFill="1" applyAlignment="1">
      <alignment vertical="center"/>
    </xf>
    <xf numFmtId="0" fontId="6" fillId="4" borderId="0" xfId="8" applyAlignment="1">
      <alignment vertical="center"/>
    </xf>
    <xf numFmtId="164" fontId="6" fillId="4" borderId="0" xfId="1" applyNumberFormat="1" applyFont="1" applyFill="1" applyAlignment="1">
      <alignment vertical="center"/>
    </xf>
    <xf numFmtId="166" fontId="7" fillId="5" borderId="0" xfId="13" applyNumberFormat="1" applyAlignment="1" applyProtection="1">
      <alignment horizontal="center" vertical="center"/>
    </xf>
    <xf numFmtId="43" fontId="0" fillId="0" borderId="0" xfId="0" applyNumberFormat="1" applyFill="1" applyAlignment="1">
      <alignment vertical="center"/>
    </xf>
    <xf numFmtId="2" fontId="0" fillId="0" borderId="0" xfId="0" applyNumberFormat="1" applyFill="1" applyAlignment="1">
      <alignment vertical="center"/>
    </xf>
    <xf numFmtId="164" fontId="0" fillId="0" borderId="0" xfId="1" applyNumberFormat="1" applyFont="1" applyFill="1" applyAlignment="1">
      <alignment vertical="center"/>
    </xf>
    <xf numFmtId="168" fontId="17" fillId="0" borderId="2" xfId="18" applyNumberFormat="1" applyAlignment="1">
      <alignment horizontal="center" vertical="center"/>
    </xf>
    <xf numFmtId="1" fontId="0" fillId="0" borderId="0" xfId="0" applyNumberFormat="1" applyFill="1" applyAlignment="1">
      <alignment vertical="center"/>
    </xf>
    <xf numFmtId="164" fontId="21" fillId="17" borderId="0" xfId="24" applyNumberFormat="1" applyFont="1" applyAlignment="1"/>
    <xf numFmtId="43" fontId="22" fillId="4" borderId="0" xfId="8" applyNumberFormat="1" applyFont="1"/>
    <xf numFmtId="0" fontId="17" fillId="0" borderId="0" xfId="0" applyFont="1" applyAlignment="1">
      <alignment vertical="center"/>
    </xf>
    <xf numFmtId="167" fontId="22" fillId="4" borderId="0" xfId="8" applyNumberFormat="1" applyFont="1"/>
    <xf numFmtId="164" fontId="22" fillId="5" borderId="0" xfId="11" applyNumberFormat="1" applyFont="1" applyProtection="1"/>
    <xf numFmtId="164" fontId="22" fillId="5" borderId="0" xfId="11" applyNumberFormat="1" applyFont="1" applyProtection="1">
      <protection locked="0"/>
    </xf>
    <xf numFmtId="0" fontId="24" fillId="0" borderId="0" xfId="4" applyFont="1" applyAlignment="1">
      <alignment horizontal="left"/>
    </xf>
    <xf numFmtId="0" fontId="25" fillId="0" borderId="0" xfId="0" applyFont="1" applyAlignment="1"/>
    <xf numFmtId="2" fontId="6" fillId="5" borderId="0" xfId="11" applyNumberFormat="1" applyProtection="1">
      <protection locked="0"/>
    </xf>
    <xf numFmtId="9" fontId="6" fillId="5" borderId="0" xfId="11" applyNumberFormat="1" applyProtection="1">
      <protection locked="0"/>
    </xf>
    <xf numFmtId="0" fontId="23" fillId="5" borderId="0" xfId="13" applyFont="1" applyAlignment="1">
      <alignment horizontal="center"/>
      <protection locked="0"/>
    </xf>
    <xf numFmtId="0" fontId="27" fillId="0" borderId="0" xfId="26" applyFont="1" applyAlignment="1">
      <alignment vertical="center"/>
    </xf>
    <xf numFmtId="0" fontId="1" fillId="0" borderId="0" xfId="26" applyAlignment="1">
      <alignment vertical="center"/>
    </xf>
    <xf numFmtId="0" fontId="1" fillId="0" borderId="0" xfId="26"/>
    <xf numFmtId="0" fontId="28" fillId="0" borderId="4" xfId="25" applyFont="1" applyAlignment="1">
      <alignment horizontal="left" vertical="center"/>
    </xf>
    <xf numFmtId="0" fontId="26" fillId="0" borderId="4" xfId="25" applyAlignment="1">
      <alignment vertical="center"/>
    </xf>
    <xf numFmtId="0" fontId="26" fillId="0" borderId="4" xfId="25" applyAlignment="1">
      <alignment horizontal="left" vertical="center"/>
    </xf>
    <xf numFmtId="0" fontId="29" fillId="0" borderId="0" xfId="26" applyFont="1" applyAlignment="1">
      <alignment vertical="center"/>
    </xf>
    <xf numFmtId="0" fontId="30" fillId="0" borderId="0" xfId="26" applyFont="1" applyAlignment="1">
      <alignment vertical="center"/>
    </xf>
    <xf numFmtId="0" fontId="30" fillId="0" borderId="0" xfId="26" applyFont="1" applyAlignment="1">
      <alignment horizontal="left" vertical="top" wrapText="1"/>
    </xf>
  </cellXfs>
  <cellStyles count="27">
    <cellStyle name="1. Calculation" xfId="19" xr:uid="{DB8AC65F-DFEB-4440-A78D-A9E521653CD5}"/>
    <cellStyle name="3a. Calculated Input" xfId="18" xr:uid="{942C21BF-697B-4D34-8AE8-B0F8BF3FE09E}"/>
    <cellStyle name="Calculation oet2017" xfId="10" xr:uid="{52A0C034-F871-4970-88D6-CAE4826770F1}"/>
    <cellStyle name="Check pass" xfId="12" xr:uid="{C2369822-56C9-4EEC-B99E-A2DA49ADE601}"/>
    <cellStyle name="Checksum 2" xfId="17" xr:uid="{6AE637D4-3ECE-41C8-97DB-C8FA35C7EAB6}"/>
    <cellStyle name="Comma" xfId="1" builtinId="3"/>
    <cellStyle name="Comma 117" xfId="23" xr:uid="{695083C5-AADB-406D-AC6A-E539880AFFD0}"/>
    <cellStyle name="Feed external" xfId="7" xr:uid="{5EC9E5BC-96D3-4C0C-A9C7-2B36E77EC37B}"/>
    <cellStyle name="Feed internal" xfId="8" xr:uid="{D6E59862-63B3-4B2E-81BB-89A9F4134B66}"/>
    <cellStyle name="H1" xfId="15" xr:uid="{9FD20239-2CD6-4FC3-A735-A022AA2FCB39}"/>
    <cellStyle name="H2" xfId="9" xr:uid="{FC6647FF-ED41-42C9-BF6A-2C84758CFD62}"/>
    <cellStyle name="H3" xfId="6" xr:uid="{93B6ADCF-62CD-405B-8697-370B4102B698}"/>
    <cellStyle name="H4" xfId="4" xr:uid="{96C17AA0-9A74-46F7-A292-83605841D943}"/>
    <cellStyle name="Heading 1" xfId="25" builtinId="16"/>
    <cellStyle name="Heading 1 2" xfId="21" xr:uid="{7DC5010F-4CA0-4428-A7CA-BB4E7B9D4175}"/>
    <cellStyle name="Input assumption or parameter" xfId="13" xr:uid="{410CF095-E8DA-4871-99E7-6BD908BBF858}"/>
    <cellStyle name="Input data" xfId="11" xr:uid="{8B2EE9D7-BF24-438D-8D04-FB56BDC41381}"/>
    <cellStyle name="Intentionally blank" xfId="5" xr:uid="{387E8D16-2963-4A92-A732-B2002EC969BE}"/>
    <cellStyle name="Model logic" xfId="14" xr:uid="{68CF7EC0-327F-4BA8-815C-E665521E5EB5}"/>
    <cellStyle name="Normal" xfId="0" builtinId="0"/>
    <cellStyle name="Normal 2 2" xfId="26" xr:uid="{E11B05C2-64DC-4EE7-A4D7-50AAF84FBC2A}"/>
    <cellStyle name="Normal 98" xfId="22" xr:uid="{CB4F57E6-C439-4D10-9C9C-95D7F75F2472}"/>
    <cellStyle name="Note 2 10" xfId="20" xr:uid="{E391B10E-13AD-493F-AA8C-A27E8ADB9267}"/>
    <cellStyle name="Note or source" xfId="3" xr:uid="{042A3876-8D3A-4E82-8FF3-CA5930E5F10C}"/>
    <cellStyle name="Ofcom Note" xfId="16" xr:uid="{537EE741-45BC-4312-9768-484475E0CCE4}"/>
    <cellStyle name="Ofcom Output" xfId="24" xr:uid="{EBC5B860-83D1-4915-A3E3-72ADD6A3B27A}"/>
    <cellStyle name="Percent" xfId="2" builtinId="5"/>
  </cellStyles>
  <dxfs count="0"/>
  <tableStyles count="0" defaultTableStyle="TableStyleMedium2" defaultPivotStyle="PivotStyleLight16"/>
  <colors>
    <mruColors>
      <color rgb="FFFF660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400" b="1"/>
              <a:t>Fibre shortfall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668512113631402"/>
          <c:y val="0.14212303819165462"/>
          <c:w val="0.62281379005809356"/>
          <c:h val="0.61134310669393177"/>
        </c:manualLayout>
      </c:layout>
      <c:lineChart>
        <c:grouping val="standard"/>
        <c:varyColors val="0"/>
        <c:ser>
          <c:idx val="0"/>
          <c:order val="0"/>
          <c:tx>
            <c:strRef>
              <c:f>'Fibre shortfall'!$A$24</c:f>
              <c:strCache>
                <c:ptCount val="1"/>
                <c:pt idx="0">
                  <c:v>Shortfall Low (PV, £m)</c:v>
                </c:pt>
              </c:strCache>
            </c:strRef>
          </c:tx>
          <c:spPr>
            <a:ln w="28575" cap="rnd">
              <a:solidFill>
                <a:schemeClr val="accent4">
                  <a:lumMod val="40000"/>
                  <a:lumOff val="60000"/>
                </a:schemeClr>
              </a:solidFill>
              <a:round/>
            </a:ln>
            <a:effectLst/>
          </c:spPr>
          <c:marker>
            <c:symbol val="none"/>
          </c:marker>
          <c:cat>
            <c:numRef>
              <c:f>'Fibre shortfall'!$C$22:$AU$22</c:f>
              <c:numCache>
                <c:formatCode>_-* #,##0_-;\-* #,##0_-;_-* "-"??_-;_-@_-</c:formatCode>
                <c:ptCount val="45"/>
                <c:pt idx="0">
                  <c:v>200000</c:v>
                </c:pt>
                <c:pt idx="1">
                  <c:v>400000</c:v>
                </c:pt>
                <c:pt idx="2">
                  <c:v>600000</c:v>
                </c:pt>
                <c:pt idx="3">
                  <c:v>800000</c:v>
                </c:pt>
                <c:pt idx="4">
                  <c:v>1000000</c:v>
                </c:pt>
                <c:pt idx="5">
                  <c:v>1200000</c:v>
                </c:pt>
                <c:pt idx="6">
                  <c:v>1400000</c:v>
                </c:pt>
                <c:pt idx="7">
                  <c:v>1600000</c:v>
                </c:pt>
                <c:pt idx="8">
                  <c:v>1800000</c:v>
                </c:pt>
                <c:pt idx="9">
                  <c:v>2000000</c:v>
                </c:pt>
                <c:pt idx="10">
                  <c:v>2200000</c:v>
                </c:pt>
                <c:pt idx="11">
                  <c:v>2400000</c:v>
                </c:pt>
                <c:pt idx="12">
                  <c:v>2600000</c:v>
                </c:pt>
                <c:pt idx="13">
                  <c:v>2800000</c:v>
                </c:pt>
                <c:pt idx="14">
                  <c:v>3000000</c:v>
                </c:pt>
                <c:pt idx="15">
                  <c:v>3200000</c:v>
                </c:pt>
                <c:pt idx="16">
                  <c:v>3400000</c:v>
                </c:pt>
                <c:pt idx="17">
                  <c:v>3600000</c:v>
                </c:pt>
                <c:pt idx="18">
                  <c:v>3800000</c:v>
                </c:pt>
                <c:pt idx="19">
                  <c:v>4000000</c:v>
                </c:pt>
                <c:pt idx="20">
                  <c:v>4200000</c:v>
                </c:pt>
                <c:pt idx="21">
                  <c:v>4400000</c:v>
                </c:pt>
                <c:pt idx="22">
                  <c:v>4600000</c:v>
                </c:pt>
                <c:pt idx="23">
                  <c:v>4800000</c:v>
                </c:pt>
                <c:pt idx="24">
                  <c:v>5000000</c:v>
                </c:pt>
                <c:pt idx="25">
                  <c:v>5200000</c:v>
                </c:pt>
                <c:pt idx="26">
                  <c:v>5400000</c:v>
                </c:pt>
                <c:pt idx="27">
                  <c:v>5600000</c:v>
                </c:pt>
                <c:pt idx="28">
                  <c:v>5800000</c:v>
                </c:pt>
                <c:pt idx="29">
                  <c:v>6000000</c:v>
                </c:pt>
                <c:pt idx="30">
                  <c:v>6200000</c:v>
                </c:pt>
                <c:pt idx="31">
                  <c:v>6400000</c:v>
                </c:pt>
                <c:pt idx="32">
                  <c:v>6600000</c:v>
                </c:pt>
                <c:pt idx="33">
                  <c:v>6800000</c:v>
                </c:pt>
                <c:pt idx="34">
                  <c:v>7000000</c:v>
                </c:pt>
                <c:pt idx="35">
                  <c:v>7200000</c:v>
                </c:pt>
                <c:pt idx="36">
                  <c:v>7400000</c:v>
                </c:pt>
                <c:pt idx="37">
                  <c:v>7600000</c:v>
                </c:pt>
                <c:pt idx="38">
                  <c:v>7800000</c:v>
                </c:pt>
                <c:pt idx="39">
                  <c:v>8000000</c:v>
                </c:pt>
                <c:pt idx="40">
                  <c:v>8200000</c:v>
                </c:pt>
                <c:pt idx="41">
                  <c:v>8400000</c:v>
                </c:pt>
                <c:pt idx="42">
                  <c:v>8600000</c:v>
                </c:pt>
                <c:pt idx="43">
                  <c:v>8800000</c:v>
                </c:pt>
                <c:pt idx="44">
                  <c:v>9000000</c:v>
                </c:pt>
              </c:numCache>
            </c:numRef>
          </c:cat>
          <c:val>
            <c:numRef>
              <c:f>'Fibre shortfall'!$C$24:$AU$24</c:f>
              <c:numCache>
                <c:formatCode>_-* #,##0_-;\-* #,##0_-;_-* "-"??_-;_-@_-</c:formatCode>
                <c:ptCount val="45"/>
                <c:pt idx="0">
                  <c:v>43.661237097323649</c:v>
                </c:pt>
                <c:pt idx="1">
                  <c:v>87.322474194647299</c:v>
                </c:pt>
                <c:pt idx="2">
                  <c:v>130.98371129197096</c:v>
                </c:pt>
                <c:pt idx="3">
                  <c:v>174.6449483892946</c:v>
                </c:pt>
                <c:pt idx="4">
                  <c:v>218.30618548661823</c:v>
                </c:pt>
                <c:pt idx="5">
                  <c:v>275.45316383945453</c:v>
                </c:pt>
                <c:pt idx="6">
                  <c:v>332.60014219229089</c:v>
                </c:pt>
                <c:pt idx="7">
                  <c:v>389.74712054512719</c:v>
                </c:pt>
                <c:pt idx="8">
                  <c:v>446.89409889796354</c:v>
                </c:pt>
                <c:pt idx="9">
                  <c:v>504.04107725079984</c:v>
                </c:pt>
                <c:pt idx="10">
                  <c:v>565.93815055799644</c:v>
                </c:pt>
                <c:pt idx="11">
                  <c:v>627.83522386519303</c:v>
                </c:pt>
                <c:pt idx="12">
                  <c:v>689.73229717238951</c:v>
                </c:pt>
                <c:pt idx="13">
                  <c:v>751.6293704795861</c:v>
                </c:pt>
                <c:pt idx="14">
                  <c:v>813.52644378678269</c:v>
                </c:pt>
                <c:pt idx="15">
                  <c:v>885.61506959222811</c:v>
                </c:pt>
                <c:pt idx="16">
                  <c:v>957.70369539767353</c:v>
                </c:pt>
                <c:pt idx="17">
                  <c:v>1029.7923212031189</c:v>
                </c:pt>
                <c:pt idx="18">
                  <c:v>1101.8809470085644</c:v>
                </c:pt>
                <c:pt idx="19">
                  <c:v>1173.9695728140098</c:v>
                </c:pt>
                <c:pt idx="20">
                  <c:v>1242.1883544639986</c:v>
                </c:pt>
                <c:pt idx="21">
                  <c:v>1310.4071361139877</c:v>
                </c:pt>
                <c:pt idx="22">
                  <c:v>1378.6259177639765</c:v>
                </c:pt>
                <c:pt idx="23">
                  <c:v>1446.8446994139654</c:v>
                </c:pt>
                <c:pt idx="24">
                  <c:v>1515.0634810639544</c:v>
                </c:pt>
                <c:pt idx="25">
                  <c:v>1594.1832151203848</c:v>
                </c:pt>
                <c:pt idx="26">
                  <c:v>1673.302949176815</c:v>
                </c:pt>
                <c:pt idx="27">
                  <c:v>1752.4226832332454</c:v>
                </c:pt>
                <c:pt idx="28">
                  <c:v>1831.5424172896755</c:v>
                </c:pt>
                <c:pt idx="29">
                  <c:v>1910.6621513461059</c:v>
                </c:pt>
                <c:pt idx="30">
                  <c:v>2002.2539977735546</c:v>
                </c:pt>
                <c:pt idx="31">
                  <c:v>2093.8458442010033</c:v>
                </c:pt>
                <c:pt idx="32">
                  <c:v>2185.4376906284519</c:v>
                </c:pt>
                <c:pt idx="33">
                  <c:v>2277.0295370559006</c:v>
                </c:pt>
                <c:pt idx="34">
                  <c:v>2368.6213834833488</c:v>
                </c:pt>
                <c:pt idx="35">
                  <c:v>2480.6824206860451</c:v>
                </c:pt>
                <c:pt idx="36">
                  <c:v>2592.7434578887414</c:v>
                </c:pt>
                <c:pt idx="37">
                  <c:v>2704.8044950914382</c:v>
                </c:pt>
                <c:pt idx="38">
                  <c:v>2816.8655322941345</c:v>
                </c:pt>
                <c:pt idx="39">
                  <c:v>2928.9265694968308</c:v>
                </c:pt>
                <c:pt idx="40">
                  <c:v>3137.741333204186</c:v>
                </c:pt>
                <c:pt idx="41">
                  <c:v>3346.5560969115413</c:v>
                </c:pt>
                <c:pt idx="42">
                  <c:v>3555.3708606188966</c:v>
                </c:pt>
                <c:pt idx="43">
                  <c:v>3764.1856243262519</c:v>
                </c:pt>
                <c:pt idx="44">
                  <c:v>3973.0003880336071</c:v>
                </c:pt>
              </c:numCache>
            </c:numRef>
          </c:val>
          <c:smooth val="0"/>
          <c:extLst>
            <c:ext xmlns:c16="http://schemas.microsoft.com/office/drawing/2014/chart" uri="{C3380CC4-5D6E-409C-BE32-E72D297353CC}">
              <c16:uniqueId val="{00000001-4B24-49B1-84CE-C1BCD794191D}"/>
            </c:ext>
          </c:extLst>
        </c:ser>
        <c:ser>
          <c:idx val="1"/>
          <c:order val="1"/>
          <c:tx>
            <c:strRef>
              <c:f>'Fibre shortfall'!$A$25</c:f>
              <c:strCache>
                <c:ptCount val="1"/>
                <c:pt idx="0">
                  <c:v>Shortfall High (PV, £m)</c:v>
                </c:pt>
              </c:strCache>
            </c:strRef>
          </c:tx>
          <c:spPr>
            <a:ln w="28575" cap="rnd">
              <a:solidFill>
                <a:schemeClr val="accent5">
                  <a:lumMod val="40000"/>
                  <a:lumOff val="60000"/>
                </a:schemeClr>
              </a:solidFill>
              <a:round/>
            </a:ln>
            <a:effectLst/>
          </c:spPr>
          <c:marker>
            <c:symbol val="none"/>
          </c:marker>
          <c:cat>
            <c:numRef>
              <c:f>'Fibre shortfall'!$C$22:$AU$22</c:f>
              <c:numCache>
                <c:formatCode>_-* #,##0_-;\-* #,##0_-;_-* "-"??_-;_-@_-</c:formatCode>
                <c:ptCount val="45"/>
                <c:pt idx="0">
                  <c:v>200000</c:v>
                </c:pt>
                <c:pt idx="1">
                  <c:v>400000</c:v>
                </c:pt>
                <c:pt idx="2">
                  <c:v>600000</c:v>
                </c:pt>
                <c:pt idx="3">
                  <c:v>800000</c:v>
                </c:pt>
                <c:pt idx="4">
                  <c:v>1000000</c:v>
                </c:pt>
                <c:pt idx="5">
                  <c:v>1200000</c:v>
                </c:pt>
                <c:pt idx="6">
                  <c:v>1400000</c:v>
                </c:pt>
                <c:pt idx="7">
                  <c:v>1600000</c:v>
                </c:pt>
                <c:pt idx="8">
                  <c:v>1800000</c:v>
                </c:pt>
                <c:pt idx="9">
                  <c:v>2000000</c:v>
                </c:pt>
                <c:pt idx="10">
                  <c:v>2200000</c:v>
                </c:pt>
                <c:pt idx="11">
                  <c:v>2400000</c:v>
                </c:pt>
                <c:pt idx="12">
                  <c:v>2600000</c:v>
                </c:pt>
                <c:pt idx="13">
                  <c:v>2800000</c:v>
                </c:pt>
                <c:pt idx="14">
                  <c:v>3000000</c:v>
                </c:pt>
                <c:pt idx="15">
                  <c:v>3200000</c:v>
                </c:pt>
                <c:pt idx="16">
                  <c:v>3400000</c:v>
                </c:pt>
                <c:pt idx="17">
                  <c:v>3600000</c:v>
                </c:pt>
                <c:pt idx="18">
                  <c:v>3800000</c:v>
                </c:pt>
                <c:pt idx="19">
                  <c:v>4000000</c:v>
                </c:pt>
                <c:pt idx="20">
                  <c:v>4200000</c:v>
                </c:pt>
                <c:pt idx="21">
                  <c:v>4400000</c:v>
                </c:pt>
                <c:pt idx="22">
                  <c:v>4600000</c:v>
                </c:pt>
                <c:pt idx="23">
                  <c:v>4800000</c:v>
                </c:pt>
                <c:pt idx="24">
                  <c:v>5000000</c:v>
                </c:pt>
                <c:pt idx="25">
                  <c:v>5200000</c:v>
                </c:pt>
                <c:pt idx="26">
                  <c:v>5400000</c:v>
                </c:pt>
                <c:pt idx="27">
                  <c:v>5600000</c:v>
                </c:pt>
                <c:pt idx="28">
                  <c:v>5800000</c:v>
                </c:pt>
                <c:pt idx="29">
                  <c:v>6000000</c:v>
                </c:pt>
                <c:pt idx="30">
                  <c:v>6200000</c:v>
                </c:pt>
                <c:pt idx="31">
                  <c:v>6400000</c:v>
                </c:pt>
                <c:pt idx="32">
                  <c:v>6600000</c:v>
                </c:pt>
                <c:pt idx="33">
                  <c:v>6800000</c:v>
                </c:pt>
                <c:pt idx="34">
                  <c:v>7000000</c:v>
                </c:pt>
                <c:pt idx="35">
                  <c:v>7200000</c:v>
                </c:pt>
                <c:pt idx="36">
                  <c:v>7400000</c:v>
                </c:pt>
                <c:pt idx="37">
                  <c:v>7600000</c:v>
                </c:pt>
                <c:pt idx="38">
                  <c:v>7800000</c:v>
                </c:pt>
                <c:pt idx="39">
                  <c:v>8000000</c:v>
                </c:pt>
                <c:pt idx="40">
                  <c:v>8200000</c:v>
                </c:pt>
                <c:pt idx="41">
                  <c:v>8400000</c:v>
                </c:pt>
                <c:pt idx="42">
                  <c:v>8600000</c:v>
                </c:pt>
                <c:pt idx="43">
                  <c:v>8800000</c:v>
                </c:pt>
                <c:pt idx="44">
                  <c:v>9000000</c:v>
                </c:pt>
              </c:numCache>
            </c:numRef>
          </c:cat>
          <c:val>
            <c:numRef>
              <c:f>'Fibre shortfall'!$C$25:$AU$25</c:f>
              <c:numCache>
                <c:formatCode>_-* #,##0_-;\-* #,##0_-;_-* "-"??_-;_-@_-</c:formatCode>
                <c:ptCount val="45"/>
                <c:pt idx="0">
                  <c:v>76.023700919423206</c:v>
                </c:pt>
                <c:pt idx="1">
                  <c:v>152.04740183884641</c:v>
                </c:pt>
                <c:pt idx="2">
                  <c:v>228.0711027582696</c:v>
                </c:pt>
                <c:pt idx="3">
                  <c:v>304.09480367769282</c:v>
                </c:pt>
                <c:pt idx="4">
                  <c:v>380.11850459711604</c:v>
                </c:pt>
                <c:pt idx="5">
                  <c:v>476.97407521192741</c:v>
                </c:pt>
                <c:pt idx="6">
                  <c:v>573.82964582673878</c:v>
                </c:pt>
                <c:pt idx="7">
                  <c:v>670.68521644155021</c:v>
                </c:pt>
                <c:pt idx="8">
                  <c:v>767.54078705636152</c:v>
                </c:pt>
                <c:pt idx="9">
                  <c:v>864.39635767117284</c:v>
                </c:pt>
                <c:pt idx="10">
                  <c:v>968.62986107376662</c:v>
                </c:pt>
                <c:pt idx="11">
                  <c:v>1072.8633644763604</c:v>
                </c:pt>
                <c:pt idx="12">
                  <c:v>1177.0968678789541</c:v>
                </c:pt>
                <c:pt idx="13">
                  <c:v>1281.3303712815477</c:v>
                </c:pt>
                <c:pt idx="14">
                  <c:v>1385.5638746841416</c:v>
                </c:pt>
                <c:pt idx="15">
                  <c:v>1501.725812272975</c:v>
                </c:pt>
                <c:pt idx="16">
                  <c:v>1617.8877498618083</c:v>
                </c:pt>
                <c:pt idx="17">
                  <c:v>1734.0496874506416</c:v>
                </c:pt>
                <c:pt idx="18">
                  <c:v>1850.2116250394749</c:v>
                </c:pt>
                <c:pt idx="19">
                  <c:v>1966.3735626283083</c:v>
                </c:pt>
                <c:pt idx="20">
                  <c:v>2084.5041600522522</c:v>
                </c:pt>
                <c:pt idx="21">
                  <c:v>2202.6347574761967</c:v>
                </c:pt>
                <c:pt idx="22">
                  <c:v>2320.7653549001407</c:v>
                </c:pt>
                <c:pt idx="23">
                  <c:v>2438.8959523240846</c:v>
                </c:pt>
                <c:pt idx="24">
                  <c:v>2557.0265497480286</c:v>
                </c:pt>
                <c:pt idx="25">
                  <c:v>2690.9881459529674</c:v>
                </c:pt>
                <c:pt idx="26">
                  <c:v>2824.9497421579063</c:v>
                </c:pt>
                <c:pt idx="27">
                  <c:v>2958.9113383628451</c:v>
                </c:pt>
                <c:pt idx="28">
                  <c:v>3092.8729345677839</c:v>
                </c:pt>
                <c:pt idx="29">
                  <c:v>3226.8345307727227</c:v>
                </c:pt>
                <c:pt idx="30">
                  <c:v>3358.3278981675703</c:v>
                </c:pt>
                <c:pt idx="31">
                  <c:v>3489.8212655624175</c:v>
                </c:pt>
                <c:pt idx="32">
                  <c:v>3621.3146329572651</c:v>
                </c:pt>
                <c:pt idx="33">
                  <c:v>3752.8080003521127</c:v>
                </c:pt>
                <c:pt idx="34">
                  <c:v>3884.3013677469598</c:v>
                </c:pt>
                <c:pt idx="35">
                  <c:v>4101.7523646307518</c:v>
                </c:pt>
                <c:pt idx="36">
                  <c:v>4319.2033615145447</c:v>
                </c:pt>
                <c:pt idx="37">
                  <c:v>4536.6543583983366</c:v>
                </c:pt>
                <c:pt idx="38">
                  <c:v>4754.1053552821286</c:v>
                </c:pt>
                <c:pt idx="39">
                  <c:v>4971.5563521659205</c:v>
                </c:pt>
                <c:pt idx="40">
                  <c:v>5333.8521765932783</c:v>
                </c:pt>
                <c:pt idx="41">
                  <c:v>5696.1480010206351</c:v>
                </c:pt>
                <c:pt idx="42">
                  <c:v>6058.4438254479928</c:v>
                </c:pt>
                <c:pt idx="43">
                  <c:v>6420.7396498753496</c:v>
                </c:pt>
                <c:pt idx="44">
                  <c:v>6783.0354743027074</c:v>
                </c:pt>
              </c:numCache>
            </c:numRef>
          </c:val>
          <c:smooth val="0"/>
          <c:extLst>
            <c:ext xmlns:c16="http://schemas.microsoft.com/office/drawing/2014/chart" uri="{C3380CC4-5D6E-409C-BE32-E72D297353CC}">
              <c16:uniqueId val="{00000002-4B24-49B1-84CE-C1BCD794191D}"/>
            </c:ext>
          </c:extLst>
        </c:ser>
        <c:ser>
          <c:idx val="2"/>
          <c:order val="2"/>
          <c:tx>
            <c:strRef>
              <c:f>'Fibre shortfall'!$A$26</c:f>
              <c:strCache>
                <c:ptCount val="1"/>
                <c:pt idx="0">
                  <c:v>Shortfall Central (PV, £m)</c:v>
                </c:pt>
              </c:strCache>
            </c:strRef>
          </c:tx>
          <c:spPr>
            <a:ln w="28575" cap="rnd">
              <a:solidFill>
                <a:schemeClr val="accent1"/>
              </a:solidFill>
              <a:round/>
            </a:ln>
            <a:effectLst/>
          </c:spPr>
          <c:marker>
            <c:symbol val="none"/>
          </c:marker>
          <c:cat>
            <c:numRef>
              <c:f>'Fibre shortfall'!$C$22:$AU$22</c:f>
              <c:numCache>
                <c:formatCode>_-* #,##0_-;\-* #,##0_-;_-* "-"??_-;_-@_-</c:formatCode>
                <c:ptCount val="45"/>
                <c:pt idx="0">
                  <c:v>200000</c:v>
                </c:pt>
                <c:pt idx="1">
                  <c:v>400000</c:v>
                </c:pt>
                <c:pt idx="2">
                  <c:v>600000</c:v>
                </c:pt>
                <c:pt idx="3">
                  <c:v>800000</c:v>
                </c:pt>
                <c:pt idx="4">
                  <c:v>1000000</c:v>
                </c:pt>
                <c:pt idx="5">
                  <c:v>1200000</c:v>
                </c:pt>
                <c:pt idx="6">
                  <c:v>1400000</c:v>
                </c:pt>
                <c:pt idx="7">
                  <c:v>1600000</c:v>
                </c:pt>
                <c:pt idx="8">
                  <c:v>1800000</c:v>
                </c:pt>
                <c:pt idx="9">
                  <c:v>2000000</c:v>
                </c:pt>
                <c:pt idx="10">
                  <c:v>2200000</c:v>
                </c:pt>
                <c:pt idx="11">
                  <c:v>2400000</c:v>
                </c:pt>
                <c:pt idx="12">
                  <c:v>2600000</c:v>
                </c:pt>
                <c:pt idx="13">
                  <c:v>2800000</c:v>
                </c:pt>
                <c:pt idx="14">
                  <c:v>3000000</c:v>
                </c:pt>
                <c:pt idx="15">
                  <c:v>3200000</c:v>
                </c:pt>
                <c:pt idx="16">
                  <c:v>3400000</c:v>
                </c:pt>
                <c:pt idx="17">
                  <c:v>3600000</c:v>
                </c:pt>
                <c:pt idx="18">
                  <c:v>3800000</c:v>
                </c:pt>
                <c:pt idx="19">
                  <c:v>4000000</c:v>
                </c:pt>
                <c:pt idx="20">
                  <c:v>4200000</c:v>
                </c:pt>
                <c:pt idx="21">
                  <c:v>4400000</c:v>
                </c:pt>
                <c:pt idx="22">
                  <c:v>4600000</c:v>
                </c:pt>
                <c:pt idx="23">
                  <c:v>4800000</c:v>
                </c:pt>
                <c:pt idx="24">
                  <c:v>5000000</c:v>
                </c:pt>
                <c:pt idx="25">
                  <c:v>5200000</c:v>
                </c:pt>
                <c:pt idx="26">
                  <c:v>5400000</c:v>
                </c:pt>
                <c:pt idx="27">
                  <c:v>5600000</c:v>
                </c:pt>
                <c:pt idx="28">
                  <c:v>5800000</c:v>
                </c:pt>
                <c:pt idx="29">
                  <c:v>6000000</c:v>
                </c:pt>
                <c:pt idx="30">
                  <c:v>6200000</c:v>
                </c:pt>
                <c:pt idx="31">
                  <c:v>6400000</c:v>
                </c:pt>
                <c:pt idx="32">
                  <c:v>6600000</c:v>
                </c:pt>
                <c:pt idx="33">
                  <c:v>6800000</c:v>
                </c:pt>
                <c:pt idx="34">
                  <c:v>7000000</c:v>
                </c:pt>
                <c:pt idx="35">
                  <c:v>7200000</c:v>
                </c:pt>
                <c:pt idx="36">
                  <c:v>7400000</c:v>
                </c:pt>
                <c:pt idx="37">
                  <c:v>7600000</c:v>
                </c:pt>
                <c:pt idx="38">
                  <c:v>7800000</c:v>
                </c:pt>
                <c:pt idx="39">
                  <c:v>8000000</c:v>
                </c:pt>
                <c:pt idx="40">
                  <c:v>8200000</c:v>
                </c:pt>
                <c:pt idx="41">
                  <c:v>8400000</c:v>
                </c:pt>
                <c:pt idx="42">
                  <c:v>8600000</c:v>
                </c:pt>
                <c:pt idx="43">
                  <c:v>8800000</c:v>
                </c:pt>
                <c:pt idx="44">
                  <c:v>9000000</c:v>
                </c:pt>
              </c:numCache>
            </c:numRef>
          </c:cat>
          <c:val>
            <c:numRef>
              <c:f>'Fibre shortfall'!$C$26:$AU$26</c:f>
              <c:numCache>
                <c:formatCode>_-* #,##0_-;\-* #,##0_-;_-* "-"??_-;_-@_-</c:formatCode>
                <c:ptCount val="45"/>
                <c:pt idx="0">
                  <c:v>59.842469008373428</c:v>
                </c:pt>
                <c:pt idx="1">
                  <c:v>119.68493801674686</c:v>
                </c:pt>
                <c:pt idx="2">
                  <c:v>179.52740702512028</c:v>
                </c:pt>
                <c:pt idx="3">
                  <c:v>239.36987603349371</c:v>
                </c:pt>
                <c:pt idx="4">
                  <c:v>299.21234504186714</c:v>
                </c:pt>
                <c:pt idx="5">
                  <c:v>376.213619525691</c:v>
                </c:pt>
                <c:pt idx="6">
                  <c:v>453.21489400951486</c:v>
                </c:pt>
                <c:pt idx="7">
                  <c:v>530.21616849333873</c:v>
                </c:pt>
                <c:pt idx="8">
                  <c:v>607.21744297716259</c:v>
                </c:pt>
                <c:pt idx="9">
                  <c:v>684.21871746098645</c:v>
                </c:pt>
                <c:pt idx="10">
                  <c:v>767.28400581588164</c:v>
                </c:pt>
                <c:pt idx="11">
                  <c:v>850.34929417077683</c:v>
                </c:pt>
                <c:pt idx="12">
                  <c:v>933.4145825256719</c:v>
                </c:pt>
                <c:pt idx="13">
                  <c:v>1016.4798708805671</c:v>
                </c:pt>
                <c:pt idx="14">
                  <c:v>1099.5451592354623</c:v>
                </c:pt>
                <c:pt idx="15">
                  <c:v>1193.6704409326017</c:v>
                </c:pt>
                <c:pt idx="16">
                  <c:v>1287.795722629741</c:v>
                </c:pt>
                <c:pt idx="17">
                  <c:v>1381.9210043268804</c:v>
                </c:pt>
                <c:pt idx="18">
                  <c:v>1476.0462860240198</c:v>
                </c:pt>
                <c:pt idx="19">
                  <c:v>1570.1715677211591</c:v>
                </c:pt>
                <c:pt idx="20">
                  <c:v>1663.3462572581257</c:v>
                </c:pt>
                <c:pt idx="21">
                  <c:v>1756.5209467950922</c:v>
                </c:pt>
                <c:pt idx="22">
                  <c:v>1849.6956363320587</c:v>
                </c:pt>
                <c:pt idx="23">
                  <c:v>1942.8703258690252</c:v>
                </c:pt>
                <c:pt idx="24">
                  <c:v>2036.0450154059918</c:v>
                </c:pt>
                <c:pt idx="25">
                  <c:v>2142.5856805366761</c:v>
                </c:pt>
                <c:pt idx="26">
                  <c:v>2249.126345667361</c:v>
                </c:pt>
                <c:pt idx="27">
                  <c:v>2355.6670107980453</c:v>
                </c:pt>
                <c:pt idx="28">
                  <c:v>2462.2076759287302</c:v>
                </c:pt>
                <c:pt idx="29">
                  <c:v>2568.7483410594145</c:v>
                </c:pt>
                <c:pt idx="30">
                  <c:v>2680.2909479705627</c:v>
                </c:pt>
                <c:pt idx="31">
                  <c:v>2791.8335548817104</c:v>
                </c:pt>
                <c:pt idx="32">
                  <c:v>2903.3761617928585</c:v>
                </c:pt>
                <c:pt idx="33">
                  <c:v>3014.9187687040067</c:v>
                </c:pt>
                <c:pt idx="34">
                  <c:v>3126.4613756151548</c:v>
                </c:pt>
                <c:pt idx="35">
                  <c:v>3291.2173926583991</c:v>
                </c:pt>
                <c:pt idx="36">
                  <c:v>3455.9734097016435</c:v>
                </c:pt>
                <c:pt idx="37">
                  <c:v>3620.7294267448879</c:v>
                </c:pt>
                <c:pt idx="38">
                  <c:v>3785.4854437881322</c:v>
                </c:pt>
                <c:pt idx="39">
                  <c:v>3950.2414608313766</c:v>
                </c:pt>
                <c:pt idx="40">
                  <c:v>4235.7967548987326</c:v>
                </c:pt>
                <c:pt idx="41">
                  <c:v>4521.3520489660896</c:v>
                </c:pt>
                <c:pt idx="42">
                  <c:v>4806.9073430334456</c:v>
                </c:pt>
                <c:pt idx="43">
                  <c:v>5092.4626371008017</c:v>
                </c:pt>
                <c:pt idx="44">
                  <c:v>5378.0179311681577</c:v>
                </c:pt>
              </c:numCache>
            </c:numRef>
          </c:val>
          <c:smooth val="0"/>
          <c:extLst>
            <c:ext xmlns:c16="http://schemas.microsoft.com/office/drawing/2014/chart" uri="{C3380CC4-5D6E-409C-BE32-E72D297353CC}">
              <c16:uniqueId val="{00000003-4B24-49B1-84CE-C1BCD794191D}"/>
            </c:ext>
          </c:extLst>
        </c:ser>
        <c:dLbls>
          <c:showLegendKey val="0"/>
          <c:showVal val="0"/>
          <c:showCatName val="0"/>
          <c:showSerName val="0"/>
          <c:showPercent val="0"/>
          <c:showBubbleSize val="0"/>
        </c:dLbls>
        <c:smooth val="0"/>
        <c:axId val="994627464"/>
        <c:axId val="994623856"/>
      </c:lineChart>
      <c:catAx>
        <c:axId val="9946274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a:t>Fibre homes passed</a:t>
                </a:r>
              </a:p>
            </c:rich>
          </c:tx>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994623856"/>
        <c:crosses val="autoZero"/>
        <c:auto val="1"/>
        <c:lblAlgn val="ctr"/>
        <c:lblOffset val="100"/>
        <c:tickMarkSkip val="2"/>
        <c:noMultiLvlLbl val="0"/>
      </c:catAx>
      <c:valAx>
        <c:axId val="99462385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a:t>PV shortfall £m</a:t>
                </a:r>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994627464"/>
        <c:crosses val="autoZero"/>
        <c:crossBetween val="midCat"/>
      </c:valAx>
      <c:spPr>
        <a:noFill/>
        <a:ln>
          <a:noFill/>
        </a:ln>
        <a:effectLst/>
      </c:spPr>
    </c:plotArea>
    <c:legend>
      <c:legendPos val="r"/>
      <c:layout>
        <c:manualLayout>
          <c:xMode val="edge"/>
          <c:yMode val="edge"/>
          <c:x val="0.77855963029394248"/>
          <c:y val="0.30745702744132047"/>
          <c:w val="0.21704536920945708"/>
          <c:h val="0.4296840569343400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xdr:from>
      <xdr:col>3</xdr:col>
      <xdr:colOff>1042987</xdr:colOff>
      <xdr:row>0</xdr:row>
      <xdr:rowOff>0</xdr:rowOff>
    </xdr:from>
    <xdr:to>
      <xdr:col>9</xdr:col>
      <xdr:colOff>535781</xdr:colOff>
      <xdr:row>15</xdr:row>
      <xdr:rowOff>0</xdr:rowOff>
    </xdr:to>
    <xdr:graphicFrame macro="">
      <xdr:nvGraphicFramePr>
        <xdr:cNvPr id="4" name="Chart 1">
          <a:extLst>
            <a:ext uri="{FF2B5EF4-FFF2-40B4-BE49-F238E27FC236}">
              <a16:creationId xmlns:a16="http://schemas.microsoft.com/office/drawing/2014/main" id="{04481D16-9E70-4C39-8882-006F606C59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454759</xdr:colOff>
      <xdr:row>8</xdr:row>
      <xdr:rowOff>0</xdr:rowOff>
    </xdr:from>
    <xdr:to>
      <xdr:col>11</xdr:col>
      <xdr:colOff>468455</xdr:colOff>
      <xdr:row>8</xdr:row>
      <xdr:rowOff>16069</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6" name="Ink 5">
              <a:extLst>
                <a:ext uri="{FF2B5EF4-FFF2-40B4-BE49-F238E27FC236}">
                  <a16:creationId xmlns:a16="http://schemas.microsoft.com/office/drawing/2014/main" id="{2C87E415-2BF6-4202-B2B4-D47EAB4BE40D}"/>
                </a:ext>
              </a:extLst>
            </xdr14:cNvPr>
            <xdr14:cNvContentPartPr/>
          </xdr14:nvContentPartPr>
          <xdr14:nvPr macro=""/>
          <xdr14:xfrm>
            <a:off x="11733480" y="4638240"/>
            <a:ext cx="5760" cy="9720"/>
          </xdr14:xfrm>
        </xdr:contentPart>
      </mc:Choice>
      <mc:Fallback xmlns="">
        <xdr:pic>
          <xdr:nvPicPr>
            <xdr:cNvPr id="6" name="Ink 5">
              <a:extLst>
                <a:ext uri="{FF2B5EF4-FFF2-40B4-BE49-F238E27FC236}">
                  <a16:creationId xmlns:a16="http://schemas.microsoft.com/office/drawing/2014/main" id="{2C87E415-2BF6-4202-B2B4-D47EAB4BE40D}"/>
                </a:ext>
              </a:extLst>
            </xdr:cNvPr>
            <xdr:cNvPicPr/>
          </xdr:nvPicPr>
          <xdr:blipFill>
            <a:blip xmlns:r="http://schemas.openxmlformats.org/officeDocument/2006/relationships" r:embed="rId2"/>
            <a:stretch>
              <a:fillRect/>
            </a:stretch>
          </xdr:blipFill>
          <xdr:spPr>
            <a:xfrm>
              <a:off x="11724840" y="4629600"/>
              <a:ext cx="23400" cy="2736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fcom.org.uk/__data/assets/excel_doc/0020/102188/Supporting-calculations-Gross-costs-to-industr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herry.yao\OneDrive%20-%20Ofcom\RAB%20model\Copy%20of%20RAB%20model%20-%20time%20tweek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fcomuk-my.sharepoint.com/sites/tac/work/Bottom-up%20fibre%20modelling/BU%20full%20fibre%20model/Control%20Module/RAB%20model%20NON%20CONFIDENTI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fcomuk-my.sharepoint.com/personal/jack_procter-blain_ofcom_org_uk/Documents/Access%20Review/BT%20cost%20models/DCF%20Area%203%20model%20NON%20CONFIDENT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Industry cost summary"/>
      <sheetName val="MP cost summary"/>
      <sheetName val="Inputs -----&gt;"/>
      <sheetName val="Salary . staff rates"/>
      <sheetName val="Training assumptions"/>
      <sheetName val="Development days"/>
      <sheetName val="Outputs for MPs ----&gt;&gt;&gt;&gt;"/>
      <sheetName val="Notice period reform"/>
      <sheetName val="Auto-Switch CPS variant"/>
      <sheetName val="Auto-Switch LP variant"/>
      <sheetName val="GPL"/>
      <sheetName val="End-to-end management"/>
      <sheetName val="Outputs for CPS ----&gt;"/>
      <sheetName val="Auto-Switch CPS costs"/>
      <sheetName val="E-2-E Mgmt with Auto-Switch"/>
      <sheetName val="GPL CPS costs"/>
      <sheetName val="Other"/>
    </sheetNames>
    <sheetDataSet>
      <sheetData sheetId="0" refreshError="1"/>
      <sheetData sheetId="1">
        <row r="7">
          <cell r="B7" t="str">
            <v>Base case</v>
          </cell>
        </row>
      </sheetData>
      <sheetData sheetId="2">
        <row r="8">
          <cell r="M8">
            <v>7004515.8499999996</v>
          </cell>
        </row>
      </sheetData>
      <sheetData sheetId="3">
        <row r="15">
          <cell r="E15">
            <v>1</v>
          </cell>
        </row>
        <row r="16">
          <cell r="Q16">
            <v>3</v>
          </cell>
        </row>
      </sheetData>
      <sheetData sheetId="4" refreshError="1"/>
      <sheetData sheetId="5">
        <row r="31">
          <cell r="B31">
            <v>228</v>
          </cell>
        </row>
        <row r="33">
          <cell r="B33">
            <v>0.6</v>
          </cell>
        </row>
      </sheetData>
      <sheetData sheetId="6" refreshError="1"/>
      <sheetData sheetId="7" refreshError="1"/>
      <sheetData sheetId="8" refreshError="1"/>
      <sheetData sheetId="9" refreshError="1"/>
      <sheetData sheetId="10">
        <row r="9">
          <cell r="A9" t="str">
            <v>1. Set up SMSC connections</v>
          </cell>
        </row>
        <row r="14">
          <cell r="A14" t="str">
            <v>2. Functionality to develop real-time ETC / credit balance</v>
          </cell>
        </row>
        <row r="23">
          <cell r="A23" t="str">
            <v>3. Functionality to deliver ETC / credit balance to CPS</v>
          </cell>
        </row>
        <row r="28">
          <cell r="A28" t="str">
            <v>4. MNP OSG engagement</v>
          </cell>
        </row>
        <row r="31">
          <cell r="A31" t="str">
            <v>5. Inter-operator testing</v>
          </cell>
        </row>
        <row r="34">
          <cell r="A34" t="str">
            <v>6. Training</v>
          </cell>
        </row>
        <row r="42">
          <cell r="A42" t="str">
            <v>7. Establish Small MVNO Account Management Portal</v>
          </cell>
        </row>
        <row r="50">
          <cell r="A50" t="str">
            <v xml:space="preserve">8. Input customer data into MNO / MVNE CRM portal </v>
          </cell>
        </row>
        <row r="58">
          <cell r="A58" t="str">
            <v>9. Central ported number database</v>
          </cell>
        </row>
        <row r="63">
          <cell r="A63" t="str">
            <v>10. Notify CPS once routing of porting numbers is updated to GP</v>
          </cell>
        </row>
        <row r="70">
          <cell r="A70" t="str">
            <v>11. Repatriations: Inactive ported in number identification</v>
          </cell>
        </row>
        <row r="75">
          <cell r="A75" t="str">
            <v>12. Repatriations: Re-activation of repatriated numbers onto the original customer SIM</v>
          </cell>
        </row>
        <row r="80">
          <cell r="A80" t="str">
            <v xml:space="preserve">13. Repatriations: Initiation and management of CPS processed repatriation transactions </v>
          </cell>
        </row>
        <row r="85">
          <cell r="A85" t="str">
            <v xml:space="preserve">14. Repatriations: Additional training </v>
          </cell>
        </row>
      </sheetData>
      <sheetData sheetId="11" refreshError="1"/>
      <sheetData sheetId="12">
        <row r="9">
          <cell r="A9" t="str">
            <v>1. Confirm contract and initiate port request</v>
          </cell>
        </row>
        <row r="20">
          <cell r="A20" t="str">
            <v>2. Set up SMSC connections</v>
          </cell>
        </row>
        <row r="24">
          <cell r="A24" t="str">
            <v>3. Functionality to develop real-time ETC / credit balance</v>
          </cell>
        </row>
        <row r="33">
          <cell r="A33" t="str">
            <v>4. Functionality to deliver ETC / credit balance to CPS</v>
          </cell>
        </row>
        <row r="39">
          <cell r="A39" t="str">
            <v>5. MNP OSG engagement</v>
          </cell>
        </row>
        <row r="42">
          <cell r="A42" t="str">
            <v>6. Inter-operator testing</v>
          </cell>
        </row>
        <row r="45">
          <cell r="A45" t="str">
            <v>7. Training</v>
          </cell>
        </row>
        <row r="53">
          <cell r="A53" t="str">
            <v>8. Establish Small MVNO Account Management Portal</v>
          </cell>
        </row>
        <row r="61">
          <cell r="A61" t="str">
            <v xml:space="preserve">9. Input customer data into MNO / MVNE CRM portal </v>
          </cell>
        </row>
        <row r="69">
          <cell r="A69" t="str">
            <v>10. Central ported number database</v>
          </cell>
        </row>
        <row r="74">
          <cell r="A74" t="str">
            <v>11. Notify CPS once routing of porting numbers is updated to GP</v>
          </cell>
        </row>
        <row r="81">
          <cell r="A81" t="str">
            <v>12. Repatriations: Inactive ported in number identification</v>
          </cell>
        </row>
        <row r="86">
          <cell r="A86" t="str">
            <v>13. Repatriations: Re-activation of repatriated numbers onto the original customer SIM</v>
          </cell>
        </row>
        <row r="91">
          <cell r="A91" t="str">
            <v xml:space="preserve">14. Repatriations: Initiation and management of CPS processed repatriation transactions </v>
          </cell>
        </row>
        <row r="96">
          <cell r="A96" t="str">
            <v xml:space="preserve">15. Repatriations: Additional training </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RAB calc - 200k tranches"/>
      <sheetName val="RAB calc - cumulative"/>
      <sheetName val="Sheet2"/>
      <sheetName val="With time and test constant k"/>
    </sheetNames>
    <sheetDataSet>
      <sheetData sheetId="0"/>
      <sheetData sheetId="1"/>
      <sheetData sheetId="2">
        <row r="5">
          <cell r="C5">
            <v>3.5</v>
          </cell>
        </row>
        <row r="7">
          <cell r="C7">
            <v>10</v>
          </cell>
        </row>
        <row r="11">
          <cell r="C11">
            <v>0.40500000000000003</v>
          </cell>
        </row>
        <row r="18">
          <cell r="C18">
            <v>200000</v>
          </cell>
        </row>
        <row r="36">
          <cell r="C36">
            <v>1.2144064984103949E-2</v>
          </cell>
          <cell r="D36">
            <v>2.4771517272241052E-2</v>
          </cell>
          <cell r="E36">
            <v>3.7906029774060164E-2</v>
          </cell>
          <cell r="F36">
            <v>5.1572855181190584E-2</v>
          </cell>
          <cell r="G36">
            <v>6.5798968616461631E-2</v>
          </cell>
          <cell r="H36">
            <v>8.4634813306760107E-2</v>
          </cell>
          <cell r="I36">
            <v>0.10427181811377877</v>
          </cell>
          <cell r="J36">
            <v>0.12475397146737961</v>
          </cell>
          <cell r="K36">
            <v>0.1461286888283507</v>
          </cell>
          <cell r="L36">
            <v>0.16844719218180509</v>
          </cell>
          <cell r="M36">
            <v>0.19578630307058587</v>
          </cell>
          <cell r="N36">
            <v>0.22439905305683674</v>
          </cell>
          <cell r="O36">
            <v>0.2543670854866692</v>
          </cell>
          <cell r="P36">
            <v>0.28577996440227849</v>
          </cell>
          <cell r="Q36">
            <v>0.31873634474577389</v>
          </cell>
          <cell r="R36">
            <v>0.36494331575437228</v>
          </cell>
          <cell r="S36">
            <v>0.41368875733833238</v>
          </cell>
          <cell r="T36">
            <v>0.46518583627265514</v>
          </cell>
          <cell r="U36">
            <v>0.51967767543809096</v>
          </cell>
          <cell r="V36">
            <v>0.57744416383160391</v>
          </cell>
          <cell r="W36">
            <v>0.65464944350905874</v>
          </cell>
          <cell r="X36">
            <v>0.73724764433372525</v>
          </cell>
          <cell r="Y36">
            <v>0.82591224051541579</v>
          </cell>
          <cell r="Z36">
            <v>0.92147357904009963</v>
          </cell>
          <cell r="AA36">
            <v>1.0249797616252554</v>
          </cell>
          <cell r="AB36">
            <v>1.1737826345948361</v>
          </cell>
          <cell r="AC36">
            <v>1.338897377590017</v>
          </cell>
          <cell r="AD36">
            <v>1.5243914665368099</v>
          </cell>
          <cell r="AE36">
            <v>1.7364204882420784</v>
          </cell>
          <cell r="AF36">
            <v>1.9851090077374298</v>
          </cell>
          <cell r="AG36">
            <v>2.7094120971509645</v>
          </cell>
          <cell r="AH36">
            <v>3.7155670005588668</v>
          </cell>
          <cell r="AI36">
            <v>5.4146114921984845</v>
          </cell>
          <cell r="AJ36">
            <v>12.454727548032469</v>
          </cell>
          <cell r="AK36">
            <v>10.177890717065184</v>
          </cell>
          <cell r="AL36">
            <v>8.3333422767590388</v>
          </cell>
          <cell r="AM36">
            <v>7.2865676596909177</v>
          </cell>
          <cell r="AN36">
            <v>6.6086125519387551</v>
          </cell>
          <cell r="AO36">
            <v>6.1460007423447092</v>
          </cell>
          <cell r="AP36">
            <v>5.8273682745614561</v>
          </cell>
          <cell r="AQ36">
            <v>4.6916502651335428</v>
          </cell>
          <cell r="AR36">
            <v>3.748367011113412</v>
          </cell>
          <cell r="AS36">
            <v>2.9552568059063864</v>
          </cell>
          <cell r="AT36">
            <v>2.2839433880690665</v>
          </cell>
          <cell r="AU36">
            <v>1.7147954384533743</v>
          </cell>
        </row>
        <row r="37">
          <cell r="C37">
            <v>1.2144064984103949E-2</v>
          </cell>
          <cell r="D37">
            <v>2.4771517272241052E-2</v>
          </cell>
          <cell r="E37">
            <v>3.7906029774060164E-2</v>
          </cell>
          <cell r="F37">
            <v>5.1572855181190584E-2</v>
          </cell>
          <cell r="G37">
            <v>6.5798968616461631E-2</v>
          </cell>
          <cell r="H37">
            <v>8.4634813306760107E-2</v>
          </cell>
          <cell r="I37">
            <v>0.10427181811377877</v>
          </cell>
          <cell r="J37">
            <v>0.12475397146737961</v>
          </cell>
          <cell r="K37">
            <v>0.1461286888283507</v>
          </cell>
          <cell r="L37">
            <v>0.16844719218180509</v>
          </cell>
          <cell r="M37">
            <v>0.19578630307058587</v>
          </cell>
          <cell r="N37">
            <v>0.22439905305683674</v>
          </cell>
          <cell r="O37">
            <v>0.2543670854866692</v>
          </cell>
          <cell r="P37">
            <v>0.28577996440227849</v>
          </cell>
          <cell r="Q37">
            <v>0.31873634474577389</v>
          </cell>
          <cell r="R37">
            <v>0.36494331575437228</v>
          </cell>
          <cell r="S37">
            <v>0.41368875733833238</v>
          </cell>
          <cell r="T37">
            <v>0.46518583627265514</v>
          </cell>
          <cell r="U37">
            <v>0.51967767543809096</v>
          </cell>
          <cell r="V37">
            <v>0.57744416383160391</v>
          </cell>
          <cell r="W37">
            <v>0.65464944350905874</v>
          </cell>
          <cell r="X37">
            <v>0.73724764433372525</v>
          </cell>
          <cell r="Y37">
            <v>0.82591224051541579</v>
          </cell>
          <cell r="Z37">
            <v>0.92147357904009963</v>
          </cell>
          <cell r="AA37">
            <v>1.0249797616252554</v>
          </cell>
          <cell r="AB37">
            <v>1.1737826345948361</v>
          </cell>
          <cell r="AC37">
            <v>1.338897377590017</v>
          </cell>
          <cell r="AD37">
            <v>1.5243914665368099</v>
          </cell>
          <cell r="AE37">
            <v>1.7364204882420784</v>
          </cell>
          <cell r="AF37">
            <v>1.9851090077374298</v>
          </cell>
          <cell r="AG37">
            <v>2.7094120971509645</v>
          </cell>
          <cell r="AH37">
            <v>3.7155670005588668</v>
          </cell>
          <cell r="AI37">
            <v>5.4146114921984845</v>
          </cell>
          <cell r="AJ37">
            <v>12.454727548032469</v>
          </cell>
          <cell r="AK37">
            <v>10.177890717065184</v>
          </cell>
          <cell r="AL37">
            <v>8.3333422767590388</v>
          </cell>
          <cell r="AM37">
            <v>7.2865676596909177</v>
          </cell>
          <cell r="AN37">
            <v>6.6086125519387551</v>
          </cell>
          <cell r="AO37">
            <v>6.1460007423447092</v>
          </cell>
          <cell r="AP37">
            <v>5.8273682745614561</v>
          </cell>
          <cell r="AQ37">
            <v>4.6916502651335428</v>
          </cell>
          <cell r="AR37">
            <v>3.748367011113412</v>
          </cell>
          <cell r="AS37">
            <v>2.9552568059063864</v>
          </cell>
          <cell r="AT37">
            <v>2.2839433880690665</v>
          </cell>
          <cell r="AU37">
            <v>1.7147954384533743</v>
          </cell>
        </row>
        <row r="38">
          <cell r="C38">
            <v>3.038674756539585E-2</v>
          </cell>
          <cell r="D38">
            <v>6.0726434135208465E-2</v>
          </cell>
          <cell r="E38">
            <v>9.0981164422101107E-2</v>
          </cell>
          <cell r="F38">
            <v>0.12111052678274477</v>
          </cell>
          <cell r="G38">
            <v>0.15107137867385345</v>
          </cell>
          <cell r="H38">
            <v>0.1888623348493699</v>
          </cell>
          <cell r="I38">
            <v>0.22631375959086861</v>
          </cell>
          <cell r="J38">
            <v>0.26335701133851552</v>
          </cell>
          <cell r="K38">
            <v>0.25596676413974606</v>
          </cell>
          <cell r="L38">
            <v>0.28127002367385379</v>
          </cell>
          <cell r="M38">
            <v>0.30849915852752052</v>
          </cell>
          <cell r="N38">
            <v>0.33347258881032976</v>
          </cell>
          <cell r="O38">
            <v>0.35604571840445642</v>
          </cell>
          <cell r="P38">
            <v>0.37605992308129071</v>
          </cell>
          <cell r="Q38">
            <v>0.39334047798801042</v>
          </cell>
          <cell r="R38">
            <v>0.41059678884779938</v>
          </cell>
          <cell r="S38">
            <v>0.42335728948065243</v>
          </cell>
          <cell r="T38">
            <v>0.43124444651021604</v>
          </cell>
          <cell r="U38">
            <v>0.43382767218641349</v>
          </cell>
          <cell r="V38">
            <v>0.43061126337714217</v>
          </cell>
          <cell r="W38">
            <v>0.41523800184849824</v>
          </cell>
          <cell r="X38">
            <v>0.3903134970310726</v>
          </cell>
          <cell r="Y38">
            <v>0.35464497865231026</v>
          </cell>
          <cell r="Z38">
            <v>0.30676184370122384</v>
          </cell>
          <cell r="AA38">
            <v>0.24480783019627114</v>
          </cell>
          <cell r="AB38">
            <v>0.13286486141626708</v>
          </cell>
          <cell r="AC38">
            <v>-7.9675783677828349E-3</v>
          </cell>
          <cell r="AD38">
            <v>-0.18489327557888083</v>
          </cell>
          <cell r="AE38">
            <v>-0.40881420811966207</v>
          </cell>
          <cell r="AF38">
            <v>-0.69766169394755206</v>
          </cell>
          <cell r="AG38">
            <v>-1.6946880453332489</v>
          </cell>
          <cell r="AH38">
            <v>-3.1908938160650488</v>
          </cell>
          <cell r="AI38">
            <v>-5.9142558623685888</v>
          </cell>
          <cell r="AJ38">
            <v>-18.097031933070763</v>
          </cell>
          <cell r="AK38">
            <v>-13.778828051941302</v>
          </cell>
          <cell r="AL38">
            <v>-10.049906286654455</v>
          </cell>
          <cell r="AM38">
            <v>-7.73389816634218</v>
          </cell>
          <cell r="AN38">
            <v>-6.071095380757793</v>
          </cell>
          <cell r="AO38">
            <v>-4.7896807473773562</v>
          </cell>
          <cell r="AP38">
            <v>-3.7632636718426276</v>
          </cell>
          <cell r="AQ38">
            <v>-0.73553591441514998</v>
          </cell>
          <cell r="AR38">
            <v>1.9513763339505832</v>
          </cell>
          <cell r="AS38">
            <v>4.3723215330162279</v>
          </cell>
          <cell r="AT38">
            <v>6.5775560409360452</v>
          </cell>
          <cell r="AU38">
            <v>8.6018483069687299</v>
          </cell>
        </row>
        <row r="50">
          <cell r="C50">
            <v>200000</v>
          </cell>
          <cell r="D50">
            <v>400000</v>
          </cell>
          <cell r="E50">
            <v>600000</v>
          </cell>
          <cell r="F50">
            <v>800000</v>
          </cell>
          <cell r="G50">
            <v>1000000</v>
          </cell>
          <cell r="H50">
            <v>1200000</v>
          </cell>
          <cell r="I50">
            <v>1400000</v>
          </cell>
          <cell r="J50">
            <v>1600000</v>
          </cell>
          <cell r="K50">
            <v>1800000</v>
          </cell>
          <cell r="L50">
            <v>2000000</v>
          </cell>
          <cell r="M50">
            <v>2200000</v>
          </cell>
          <cell r="N50">
            <v>2400000</v>
          </cell>
          <cell r="O50">
            <v>2600000</v>
          </cell>
          <cell r="P50">
            <v>2800000</v>
          </cell>
          <cell r="Q50">
            <v>3000000</v>
          </cell>
          <cell r="R50">
            <v>3200000</v>
          </cell>
          <cell r="S50">
            <v>3400000</v>
          </cell>
          <cell r="T50">
            <v>3600000</v>
          </cell>
          <cell r="U50">
            <v>3800000</v>
          </cell>
          <cell r="V50">
            <v>4000000</v>
          </cell>
          <cell r="W50">
            <v>4200000</v>
          </cell>
          <cell r="X50">
            <v>4400000</v>
          </cell>
          <cell r="Y50">
            <v>4600000</v>
          </cell>
          <cell r="Z50">
            <v>4800000</v>
          </cell>
          <cell r="AA50">
            <v>5000000</v>
          </cell>
          <cell r="AB50">
            <v>5200000</v>
          </cell>
          <cell r="AC50">
            <v>5400000</v>
          </cell>
          <cell r="AD50">
            <v>5600000</v>
          </cell>
          <cell r="AE50">
            <v>5800000</v>
          </cell>
          <cell r="AF50">
            <v>6000000</v>
          </cell>
          <cell r="AG50">
            <v>6200000</v>
          </cell>
          <cell r="AH50">
            <v>6400000</v>
          </cell>
          <cell r="AI50">
            <v>6600000</v>
          </cell>
          <cell r="AJ50">
            <v>6800000</v>
          </cell>
          <cell r="AK50">
            <v>7000000</v>
          </cell>
          <cell r="AL50">
            <v>7200000</v>
          </cell>
          <cell r="AM50">
            <v>7400000</v>
          </cell>
          <cell r="AN50">
            <v>7600000</v>
          </cell>
          <cell r="AO50">
            <v>7800000</v>
          </cell>
          <cell r="AP50">
            <v>8000000</v>
          </cell>
          <cell r="AQ50">
            <v>8200000</v>
          </cell>
          <cell r="AR50">
            <v>8400000</v>
          </cell>
          <cell r="AS50">
            <v>8600000</v>
          </cell>
          <cell r="AT50">
            <v>8800000</v>
          </cell>
          <cell r="AU50">
            <v>9000000</v>
          </cell>
        </row>
      </sheetData>
      <sheetData sheetId="3"/>
      <sheetData sheetId="4">
        <row r="10">
          <cell r="C10">
            <v>0.40500000000000003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ms and Conditions"/>
      <sheetName val="General inputs"/>
      <sheetName val="RAB calc - 200k tranches"/>
      <sheetName val="RAB calc - cumulative"/>
    </sheetNames>
    <sheetDataSet>
      <sheetData sheetId="0" refreshError="1"/>
      <sheetData sheetId="1" refreshError="1"/>
      <sheetData sheetId="2" refreshError="1"/>
      <sheetData sheetId="3">
        <row r="7">
          <cell r="C7">
            <v>10</v>
          </cell>
        </row>
        <row r="9">
          <cell r="C9">
            <v>1</v>
          </cell>
        </row>
        <row r="11">
          <cell r="C11">
            <v>0.64</v>
          </cell>
        </row>
        <row r="13">
          <cell r="C13">
            <v>5.7843137254901977E-2</v>
          </cell>
        </row>
        <row r="15">
          <cell r="C15">
            <v>8814814</v>
          </cell>
        </row>
        <row r="24">
          <cell r="C24" t="str">
            <v>0m to 1m</v>
          </cell>
          <cell r="D24" t="str">
            <v>1m to 2m</v>
          </cell>
          <cell r="E24" t="str">
            <v>2m to 3m</v>
          </cell>
          <cell r="F24" t="str">
            <v>3m to 4m</v>
          </cell>
          <cell r="G24" t="str">
            <v>4m to 5m</v>
          </cell>
          <cell r="H24" t="str">
            <v>5m to 6m</v>
          </cell>
          <cell r="I24" t="str">
            <v>6m to 7m</v>
          </cell>
          <cell r="J24" t="str">
            <v>7m to 8m</v>
          </cell>
          <cell r="K24" t="str">
            <v>8m to 8.8m</v>
          </cell>
        </row>
        <row r="25">
          <cell r="C25">
            <v>-39.888832668478699</v>
          </cell>
          <cell r="D25">
            <v>-57.050996307670118</v>
          </cell>
          <cell r="E25">
            <v>-63.397899829463846</v>
          </cell>
          <cell r="F25">
            <v>-74.236762005622907</v>
          </cell>
          <cell r="G25">
            <v>-78.401812092832756</v>
          </cell>
          <cell r="H25">
            <v>-88.62502481999897</v>
          </cell>
          <cell r="I25">
            <v>-107.13874100685825</v>
          </cell>
          <cell r="J25">
            <v>-136.11473342559731</v>
          </cell>
          <cell r="K25">
            <v>-264.21475566612145</v>
          </cell>
        </row>
        <row r="26">
          <cell r="C26">
            <v>-86.446488229215149</v>
          </cell>
          <cell r="D26">
            <v>-116.06084326840649</v>
          </cell>
          <cell r="E26">
            <v>-126.63669939020026</v>
          </cell>
          <cell r="F26">
            <v>-143.83953056635929</v>
          </cell>
          <cell r="G26">
            <v>-150.81763465356914</v>
          </cell>
          <cell r="H26">
            <v>-172.66217278073529</v>
          </cell>
          <cell r="I26">
            <v>-209.28039036759455</v>
          </cell>
          <cell r="J26">
            <v>-263.40427118633374</v>
          </cell>
          <cell r="K26">
            <v>-517.56030622685773</v>
          </cell>
        </row>
        <row r="27">
          <cell r="C27">
            <v>-63.167660448846924</v>
          </cell>
          <cell r="D27">
            <v>-86.555919788038295</v>
          </cell>
          <cell r="E27">
            <v>-95.017299609832051</v>
          </cell>
          <cell r="F27">
            <v>-109.0381462859911</v>
          </cell>
          <cell r="G27">
            <v>-114.60972337320095</v>
          </cell>
          <cell r="H27">
            <v>-130.64359880036713</v>
          </cell>
          <cell r="I27">
            <v>-158.20956568722642</v>
          </cell>
          <cell r="J27">
            <v>-199.75950230596553</v>
          </cell>
          <cell r="K27">
            <v>-390.88753094648962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ms and Conditions"/>
      <sheetName val="Cost recovery calculation"/>
      <sheetName val="INPUTS&gt;&gt;"/>
      <sheetName val="Fibre shortfall inputs"/>
      <sheetName val="Copper price inputs"/>
      <sheetName val="CPI-X model inputs"/>
    </sheetNames>
    <sheetDataSet>
      <sheetData sheetId="0"/>
      <sheetData sheetId="1"/>
      <sheetData sheetId="2"/>
      <sheetData sheetId="3">
        <row r="24">
          <cell r="K24">
            <v>0.9</v>
          </cell>
        </row>
        <row r="25">
          <cell r="J25">
            <v>0.9</v>
          </cell>
          <cell r="K25">
            <v>0.9</v>
          </cell>
        </row>
        <row r="26">
          <cell r="I26">
            <v>0.9</v>
          </cell>
          <cell r="J26">
            <v>0.9</v>
          </cell>
          <cell r="K26">
            <v>0.9</v>
          </cell>
        </row>
        <row r="27">
          <cell r="H27">
            <v>0.8</v>
          </cell>
          <cell r="I27">
            <v>0.8</v>
          </cell>
          <cell r="J27">
            <v>0.8</v>
          </cell>
          <cell r="K27">
            <v>0.8</v>
          </cell>
        </row>
        <row r="28">
          <cell r="G28">
            <v>0.7</v>
          </cell>
          <cell r="H28">
            <v>0.7</v>
          </cell>
          <cell r="I28">
            <v>0.7</v>
          </cell>
          <cell r="J28">
            <v>0.7</v>
          </cell>
          <cell r="K28">
            <v>0.7</v>
          </cell>
        </row>
        <row r="29">
          <cell r="F29">
            <v>0.6</v>
          </cell>
          <cell r="G29">
            <v>0.6</v>
          </cell>
          <cell r="H29">
            <v>0.6</v>
          </cell>
          <cell r="I29">
            <v>0.6</v>
          </cell>
          <cell r="J29">
            <v>0.6</v>
          </cell>
          <cell r="K29">
            <v>0.6</v>
          </cell>
        </row>
        <row r="30">
          <cell r="E30">
            <v>0.5</v>
          </cell>
          <cell r="F30">
            <v>0.5</v>
          </cell>
          <cell r="G30">
            <v>0.5</v>
          </cell>
          <cell r="H30">
            <v>0.5</v>
          </cell>
          <cell r="I30">
            <v>0.5</v>
          </cell>
          <cell r="J30">
            <v>0.5</v>
          </cell>
          <cell r="K30">
            <v>0.5</v>
          </cell>
        </row>
        <row r="31">
          <cell r="D31">
            <v>0.4</v>
          </cell>
          <cell r="E31">
            <v>0.4</v>
          </cell>
          <cell r="F31">
            <v>0.4</v>
          </cell>
          <cell r="G31">
            <v>0.4</v>
          </cell>
          <cell r="H31">
            <v>0.4</v>
          </cell>
          <cell r="I31">
            <v>0.4</v>
          </cell>
          <cell r="J31">
            <v>0.4</v>
          </cell>
          <cell r="K31">
            <v>0.4</v>
          </cell>
        </row>
        <row r="32">
          <cell r="C32">
            <v>0.3</v>
          </cell>
          <cell r="D32">
            <v>0.3</v>
          </cell>
          <cell r="E32">
            <v>0.3</v>
          </cell>
          <cell r="F32">
            <v>0.3</v>
          </cell>
          <cell r="G32">
            <v>0.3</v>
          </cell>
          <cell r="H32">
            <v>0.3</v>
          </cell>
          <cell r="I32">
            <v>0.3</v>
          </cell>
          <cell r="J32">
            <v>0.3</v>
          </cell>
          <cell r="K32">
            <v>0.3</v>
          </cell>
        </row>
        <row r="33">
          <cell r="B33">
            <v>0.2</v>
          </cell>
          <cell r="C33">
            <v>0.2</v>
          </cell>
          <cell r="D33">
            <v>0.2</v>
          </cell>
          <cell r="E33">
            <v>0.2</v>
          </cell>
          <cell r="F33">
            <v>0.2</v>
          </cell>
          <cell r="G33">
            <v>0.2</v>
          </cell>
          <cell r="H33">
            <v>0.2</v>
          </cell>
          <cell r="I33">
            <v>0.2</v>
          </cell>
          <cell r="J33">
            <v>0.2</v>
          </cell>
          <cell r="K33">
            <v>0.2</v>
          </cell>
        </row>
      </sheetData>
      <sheetData sheetId="4"/>
      <sheetData sheetId="5"/>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19-11-21T16:52:03.385"/>
    </inkml:context>
    <inkml:brush xml:id="br0">
      <inkml:brushProperty name="width" value="0.05" units="cm"/>
      <inkml:brushProperty name="height" value="0.05" units="cm"/>
    </inkml:brush>
  </inkml:definitions>
  <inkml:trace contextRef="#ctx0" brushRef="#br0">1928 3231 5888,'-5'-3'0,"0"-13"-32,0 9-2048</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DC549-26B9-4005-901C-7A5100D6BD7D}">
  <dimension ref="A1:Y22"/>
  <sheetViews>
    <sheetView zoomScale="80" zoomScaleNormal="80" workbookViewId="0">
      <selection activeCell="D7" sqref="D7"/>
    </sheetView>
  </sheetViews>
  <sheetFormatPr defaultColWidth="9" defaultRowHeight="14.25" x14ac:dyDescent="0.45"/>
  <cols>
    <col min="1" max="16384" width="9" style="72"/>
  </cols>
  <sheetData>
    <row r="1" spans="1:25" x14ac:dyDescent="0.45">
      <c r="A1" s="70"/>
      <c r="B1" s="71"/>
      <c r="C1" s="71"/>
      <c r="D1" s="71"/>
      <c r="E1" s="71"/>
      <c r="F1" s="71"/>
      <c r="G1" s="71"/>
      <c r="H1" s="71"/>
      <c r="I1" s="71"/>
      <c r="J1" s="71"/>
      <c r="K1" s="71"/>
      <c r="L1" s="71"/>
      <c r="M1" s="71"/>
      <c r="N1" s="71"/>
      <c r="O1" s="71"/>
      <c r="P1" s="71"/>
      <c r="Q1" s="71"/>
      <c r="R1" s="71"/>
      <c r="S1" s="71"/>
      <c r="T1" s="71"/>
      <c r="U1" s="71"/>
      <c r="V1" s="71"/>
      <c r="W1" s="71"/>
      <c r="X1" s="71"/>
      <c r="Y1" s="71"/>
    </row>
    <row r="2" spans="1:25" ht="28.9" thickBot="1" x14ac:dyDescent="0.5">
      <c r="A2" s="73" t="s">
        <v>128</v>
      </c>
      <c r="B2" s="74"/>
      <c r="C2" s="74"/>
      <c r="D2" s="75"/>
      <c r="E2" s="74"/>
      <c r="F2" s="74"/>
      <c r="G2" s="74"/>
      <c r="H2" s="74"/>
      <c r="I2" s="74"/>
      <c r="J2" s="74"/>
      <c r="K2" s="74"/>
      <c r="L2" s="74"/>
      <c r="M2" s="74"/>
      <c r="N2" s="74"/>
      <c r="O2" s="74"/>
      <c r="P2" s="74"/>
      <c r="Q2" s="71"/>
      <c r="R2" s="71"/>
      <c r="S2" s="71"/>
      <c r="T2" s="71"/>
      <c r="U2" s="71"/>
      <c r="V2" s="71"/>
      <c r="W2" s="71"/>
      <c r="X2" s="71"/>
      <c r="Y2" s="71"/>
    </row>
    <row r="3" spans="1:25" ht="14.65" thickTop="1" x14ac:dyDescent="0.45">
      <c r="A3" s="71"/>
      <c r="B3" s="71"/>
      <c r="C3" s="71"/>
      <c r="D3" s="71"/>
      <c r="E3" s="71"/>
      <c r="F3" s="71"/>
      <c r="G3" s="71"/>
      <c r="H3" s="71"/>
      <c r="I3" s="71"/>
      <c r="J3" s="71"/>
      <c r="K3" s="71"/>
      <c r="L3" s="71"/>
      <c r="M3" s="71"/>
      <c r="N3" s="71"/>
      <c r="O3" s="71"/>
      <c r="P3" s="71"/>
      <c r="Q3" s="71"/>
      <c r="R3" s="71"/>
      <c r="S3" s="71"/>
      <c r="T3" s="71"/>
      <c r="U3" s="71"/>
      <c r="V3" s="71"/>
      <c r="W3" s="71"/>
      <c r="X3" s="71"/>
      <c r="Y3" s="71"/>
    </row>
    <row r="4" spans="1:25" ht="15" x14ac:dyDescent="0.45">
      <c r="A4" s="76" t="s">
        <v>129</v>
      </c>
      <c r="B4" s="71"/>
      <c r="C4" s="71"/>
      <c r="D4" s="71"/>
      <c r="E4" s="71"/>
      <c r="F4" s="71"/>
      <c r="G4" s="71"/>
      <c r="H4" s="71"/>
      <c r="I4" s="71"/>
      <c r="J4" s="71"/>
      <c r="K4" s="71"/>
      <c r="L4" s="71"/>
      <c r="M4" s="71"/>
      <c r="N4" s="71"/>
      <c r="O4" s="71"/>
      <c r="P4" s="71"/>
      <c r="Q4" s="71"/>
      <c r="R4" s="71"/>
      <c r="S4" s="71"/>
      <c r="T4" s="71"/>
      <c r="U4" s="71"/>
      <c r="V4" s="71"/>
      <c r="W4" s="71"/>
      <c r="X4" s="71"/>
      <c r="Y4" s="71"/>
    </row>
    <row r="5" spans="1:25" ht="15" x14ac:dyDescent="0.45">
      <c r="A5" s="76"/>
      <c r="B5" s="71"/>
      <c r="C5" s="71"/>
      <c r="D5" s="71"/>
      <c r="E5" s="71"/>
      <c r="F5" s="71"/>
      <c r="G5" s="71"/>
      <c r="H5" s="71"/>
      <c r="I5" s="71"/>
      <c r="J5" s="71"/>
      <c r="K5" s="71"/>
      <c r="L5" s="71"/>
      <c r="M5" s="71"/>
      <c r="N5" s="71"/>
      <c r="O5" s="71"/>
      <c r="P5" s="71"/>
      <c r="Q5" s="71"/>
      <c r="R5" s="71"/>
      <c r="S5" s="71"/>
      <c r="T5" s="71"/>
      <c r="U5" s="71"/>
      <c r="V5" s="71"/>
      <c r="W5" s="71"/>
      <c r="X5" s="71"/>
      <c r="Y5" s="71"/>
    </row>
    <row r="6" spans="1:25" ht="66" customHeight="1" x14ac:dyDescent="0.45">
      <c r="A6" s="78" t="s">
        <v>135</v>
      </c>
      <c r="B6" s="78"/>
      <c r="C6" s="78"/>
      <c r="D6" s="78"/>
      <c r="E6" s="78"/>
      <c r="F6" s="78"/>
      <c r="G6" s="78"/>
      <c r="H6" s="78"/>
      <c r="I6" s="78"/>
      <c r="J6" s="78"/>
      <c r="K6" s="78"/>
      <c r="L6" s="78"/>
      <c r="M6" s="78"/>
      <c r="N6" s="78"/>
      <c r="O6" s="78"/>
      <c r="P6" s="78"/>
      <c r="Q6" s="71"/>
      <c r="R6" s="71"/>
      <c r="S6" s="71"/>
      <c r="T6" s="71"/>
      <c r="U6" s="71"/>
      <c r="V6" s="71"/>
      <c r="W6" s="71"/>
      <c r="X6" s="71"/>
      <c r="Y6" s="71"/>
    </row>
    <row r="7" spans="1:25" x14ac:dyDescent="0.45">
      <c r="A7" s="71"/>
      <c r="B7" s="71"/>
      <c r="C7" s="71"/>
      <c r="D7" s="71"/>
      <c r="E7" s="71"/>
      <c r="F7" s="71"/>
      <c r="G7" s="71"/>
      <c r="H7" s="71"/>
      <c r="I7" s="71"/>
      <c r="J7" s="71"/>
      <c r="K7" s="71"/>
      <c r="L7" s="71"/>
      <c r="M7" s="71"/>
      <c r="N7" s="71"/>
      <c r="O7" s="71"/>
      <c r="P7" s="71"/>
      <c r="Q7" s="71"/>
      <c r="R7" s="71"/>
      <c r="S7" s="71"/>
      <c r="T7" s="71"/>
      <c r="U7" s="71"/>
      <c r="V7" s="71"/>
      <c r="W7" s="71"/>
      <c r="X7" s="71"/>
      <c r="Y7" s="71"/>
    </row>
    <row r="8" spans="1:25" ht="73.900000000000006" customHeight="1" x14ac:dyDescent="0.45">
      <c r="A8" s="78" t="s">
        <v>130</v>
      </c>
      <c r="B8" s="78"/>
      <c r="C8" s="78"/>
      <c r="D8" s="78"/>
      <c r="E8" s="78"/>
      <c r="F8" s="78"/>
      <c r="G8" s="78"/>
      <c r="H8" s="78"/>
      <c r="I8" s="78"/>
      <c r="J8" s="78"/>
      <c r="K8" s="78"/>
      <c r="L8" s="78"/>
      <c r="M8" s="78"/>
      <c r="N8" s="78"/>
      <c r="O8" s="78"/>
      <c r="P8" s="78"/>
      <c r="Q8" s="71"/>
      <c r="R8" s="71"/>
      <c r="S8" s="71"/>
      <c r="T8" s="71"/>
      <c r="U8" s="71"/>
      <c r="V8" s="71"/>
      <c r="W8" s="71"/>
      <c r="X8" s="71"/>
      <c r="Y8" s="71"/>
    </row>
    <row r="9" spans="1:25" ht="15" x14ac:dyDescent="0.45">
      <c r="A9" s="77"/>
      <c r="B9" s="77"/>
      <c r="C9" s="77"/>
      <c r="D9" s="77"/>
      <c r="E9" s="77"/>
      <c r="F9" s="77"/>
      <c r="G9" s="77"/>
      <c r="H9" s="77"/>
      <c r="I9" s="77"/>
      <c r="J9" s="77"/>
      <c r="K9" s="77"/>
      <c r="L9" s="77"/>
      <c r="M9" s="71"/>
      <c r="N9" s="71"/>
      <c r="O9" s="71"/>
      <c r="P9" s="71"/>
      <c r="Q9" s="71"/>
      <c r="R9" s="71"/>
      <c r="S9" s="71"/>
      <c r="T9" s="71"/>
      <c r="U9" s="71"/>
      <c r="V9" s="71"/>
      <c r="W9" s="71"/>
      <c r="X9" s="71"/>
      <c r="Y9" s="71"/>
    </row>
    <row r="10" spans="1:25" ht="51.4" customHeight="1" x14ac:dyDescent="0.45">
      <c r="A10" s="78" t="s">
        <v>131</v>
      </c>
      <c r="B10" s="78"/>
      <c r="C10" s="78"/>
      <c r="D10" s="78"/>
      <c r="E10" s="78"/>
      <c r="F10" s="78"/>
      <c r="G10" s="78"/>
      <c r="H10" s="78"/>
      <c r="I10" s="78"/>
      <c r="J10" s="78"/>
      <c r="K10" s="78"/>
      <c r="L10" s="78"/>
      <c r="M10" s="78"/>
      <c r="N10" s="78"/>
      <c r="O10" s="78"/>
      <c r="P10" s="78"/>
      <c r="Q10" s="71"/>
      <c r="R10" s="71"/>
      <c r="S10" s="71"/>
      <c r="T10" s="71"/>
      <c r="U10" s="71"/>
      <c r="V10" s="71"/>
      <c r="W10" s="71"/>
      <c r="X10" s="71"/>
      <c r="Y10" s="71"/>
    </row>
    <row r="11" spans="1:25" ht="15" x14ac:dyDescent="0.45">
      <c r="A11" s="77"/>
      <c r="B11" s="77"/>
      <c r="C11" s="77"/>
      <c r="D11" s="77"/>
      <c r="E11" s="77"/>
      <c r="F11" s="77"/>
      <c r="G11" s="77"/>
      <c r="H11" s="77"/>
      <c r="I11" s="77"/>
      <c r="J11" s="77"/>
      <c r="K11" s="77"/>
      <c r="L11" s="77"/>
      <c r="M11" s="71"/>
      <c r="N11" s="71"/>
      <c r="O11" s="71"/>
      <c r="P11" s="71"/>
      <c r="Q11" s="71"/>
      <c r="R11" s="71"/>
      <c r="S11" s="71"/>
      <c r="T11" s="71"/>
      <c r="U11" s="71"/>
      <c r="V11" s="71"/>
      <c r="W11" s="71"/>
      <c r="X11" s="71"/>
      <c r="Y11" s="71"/>
    </row>
    <row r="12" spans="1:25" ht="49.5" customHeight="1" x14ac:dyDescent="0.45">
      <c r="A12" s="78" t="s">
        <v>132</v>
      </c>
      <c r="B12" s="78"/>
      <c r="C12" s="78"/>
      <c r="D12" s="78"/>
      <c r="E12" s="78"/>
      <c r="F12" s="78"/>
      <c r="G12" s="78"/>
      <c r="H12" s="78"/>
      <c r="I12" s="78"/>
      <c r="J12" s="78"/>
      <c r="K12" s="78"/>
      <c r="L12" s="78"/>
      <c r="M12" s="78"/>
      <c r="N12" s="78"/>
      <c r="O12" s="78"/>
      <c r="P12" s="78"/>
      <c r="Q12" s="71"/>
      <c r="R12" s="71"/>
      <c r="S12" s="71"/>
      <c r="T12" s="71"/>
      <c r="U12" s="71"/>
      <c r="V12" s="71"/>
      <c r="W12" s="71"/>
      <c r="X12" s="71"/>
      <c r="Y12" s="71"/>
    </row>
    <row r="13" spans="1:25" ht="15" x14ac:dyDescent="0.45">
      <c r="A13" s="77"/>
      <c r="B13" s="77"/>
      <c r="C13" s="77"/>
      <c r="D13" s="77"/>
      <c r="E13" s="77"/>
      <c r="F13" s="77"/>
      <c r="G13" s="77"/>
      <c r="H13" s="77"/>
      <c r="I13" s="77"/>
      <c r="J13" s="77"/>
      <c r="K13" s="77"/>
      <c r="L13" s="77"/>
      <c r="M13" s="71"/>
      <c r="N13" s="71"/>
      <c r="O13" s="71"/>
      <c r="P13" s="71"/>
      <c r="Q13" s="71"/>
      <c r="R13" s="71"/>
      <c r="S13" s="71"/>
      <c r="T13" s="71"/>
      <c r="U13" s="71"/>
      <c r="V13" s="71"/>
      <c r="W13" s="71"/>
      <c r="X13" s="71"/>
      <c r="Y13" s="71"/>
    </row>
    <row r="14" spans="1:25" ht="54.4" customHeight="1" x14ac:dyDescent="0.45">
      <c r="A14" s="78" t="s">
        <v>133</v>
      </c>
      <c r="B14" s="78"/>
      <c r="C14" s="78"/>
      <c r="D14" s="78"/>
      <c r="E14" s="78"/>
      <c r="F14" s="78"/>
      <c r="G14" s="78"/>
      <c r="H14" s="78"/>
      <c r="I14" s="78"/>
      <c r="J14" s="78"/>
      <c r="K14" s="78"/>
      <c r="L14" s="78"/>
      <c r="M14" s="78"/>
      <c r="N14" s="78"/>
      <c r="O14" s="78"/>
      <c r="P14" s="78"/>
      <c r="Q14" s="71"/>
      <c r="R14" s="71"/>
      <c r="S14" s="71"/>
      <c r="T14" s="71"/>
      <c r="U14" s="71"/>
      <c r="V14" s="71"/>
      <c r="W14" s="71"/>
      <c r="X14" s="71"/>
      <c r="Y14" s="71"/>
    </row>
    <row r="15" spans="1:25" x14ac:dyDescent="0.45">
      <c r="A15" s="71"/>
      <c r="B15" s="71"/>
      <c r="C15" s="71"/>
      <c r="D15" s="71"/>
      <c r="E15" s="71"/>
      <c r="F15" s="71"/>
      <c r="G15" s="71"/>
      <c r="H15" s="71"/>
      <c r="I15" s="71"/>
      <c r="J15" s="71"/>
      <c r="K15" s="71"/>
      <c r="L15" s="71"/>
      <c r="M15" s="71"/>
      <c r="N15" s="71"/>
      <c r="O15" s="71"/>
      <c r="P15" s="71"/>
      <c r="Q15" s="71"/>
      <c r="R15" s="71"/>
      <c r="S15" s="71"/>
      <c r="T15" s="71"/>
      <c r="U15" s="71"/>
      <c r="V15" s="71"/>
      <c r="W15" s="71"/>
      <c r="X15" s="71"/>
      <c r="Y15" s="71"/>
    </row>
    <row r="16" spans="1:25" ht="58.15" customHeight="1" x14ac:dyDescent="0.45">
      <c r="A16" s="78" t="s">
        <v>134</v>
      </c>
      <c r="B16" s="78"/>
      <c r="C16" s="78"/>
      <c r="D16" s="78"/>
      <c r="E16" s="78"/>
      <c r="F16" s="78"/>
      <c r="G16" s="78"/>
      <c r="H16" s="78"/>
      <c r="I16" s="78"/>
      <c r="J16" s="78"/>
      <c r="K16" s="78"/>
      <c r="L16" s="78"/>
      <c r="M16" s="78"/>
      <c r="N16" s="78"/>
      <c r="O16" s="78"/>
      <c r="P16" s="78"/>
      <c r="Q16" s="71"/>
      <c r="R16" s="71"/>
      <c r="S16" s="71"/>
      <c r="T16" s="71"/>
      <c r="U16" s="71"/>
      <c r="V16" s="71"/>
      <c r="W16" s="71"/>
      <c r="X16" s="71"/>
      <c r="Y16" s="71"/>
    </row>
    <row r="17" spans="1:25" x14ac:dyDescent="0.45">
      <c r="A17" s="71"/>
      <c r="B17" s="71"/>
      <c r="C17" s="71"/>
      <c r="D17" s="71"/>
      <c r="E17" s="71"/>
      <c r="F17" s="71"/>
      <c r="G17" s="71"/>
      <c r="H17" s="71"/>
      <c r="I17" s="71"/>
      <c r="J17" s="71"/>
      <c r="K17" s="71"/>
      <c r="L17" s="71"/>
      <c r="M17" s="71"/>
      <c r="N17" s="71"/>
      <c r="O17" s="71"/>
      <c r="P17" s="71"/>
      <c r="Q17" s="71"/>
      <c r="R17" s="71"/>
      <c r="S17" s="71"/>
      <c r="T17" s="71"/>
      <c r="U17" s="71"/>
      <c r="V17" s="71"/>
      <c r="W17" s="71"/>
      <c r="X17" s="71"/>
      <c r="Y17" s="71"/>
    </row>
    <row r="18" spans="1:25" x14ac:dyDescent="0.45">
      <c r="A18" s="71"/>
      <c r="B18" s="71"/>
      <c r="C18" s="71"/>
      <c r="D18" s="71"/>
      <c r="E18" s="71"/>
      <c r="F18" s="71"/>
      <c r="G18" s="71"/>
      <c r="H18" s="71"/>
      <c r="I18" s="71"/>
      <c r="J18" s="71"/>
      <c r="K18" s="71"/>
      <c r="L18" s="71"/>
      <c r="M18" s="71"/>
      <c r="N18" s="71"/>
      <c r="O18" s="71"/>
      <c r="P18" s="71"/>
      <c r="Q18" s="71"/>
      <c r="R18" s="71"/>
      <c r="S18" s="71"/>
      <c r="T18" s="71"/>
      <c r="U18" s="71"/>
      <c r="V18" s="71"/>
      <c r="W18" s="71"/>
      <c r="X18" s="71"/>
      <c r="Y18" s="71"/>
    </row>
    <row r="19" spans="1:25" x14ac:dyDescent="0.45">
      <c r="A19" s="71"/>
      <c r="B19" s="71"/>
      <c r="C19" s="71"/>
      <c r="D19" s="71"/>
      <c r="E19" s="71"/>
      <c r="F19" s="71"/>
      <c r="G19" s="71"/>
      <c r="H19" s="71"/>
      <c r="I19" s="71"/>
      <c r="J19" s="71"/>
      <c r="K19" s="71"/>
      <c r="L19" s="71"/>
      <c r="M19" s="71"/>
      <c r="N19" s="71"/>
      <c r="O19" s="71"/>
      <c r="P19" s="71"/>
      <c r="Q19" s="71"/>
      <c r="R19" s="71"/>
      <c r="S19" s="71"/>
      <c r="T19" s="71"/>
      <c r="U19" s="71"/>
      <c r="V19" s="71"/>
      <c r="W19" s="71"/>
      <c r="X19" s="71"/>
      <c r="Y19" s="71"/>
    </row>
    <row r="20" spans="1:25" x14ac:dyDescent="0.45">
      <c r="A20" s="71"/>
      <c r="B20" s="71"/>
      <c r="C20" s="71"/>
      <c r="D20" s="71"/>
      <c r="E20" s="71"/>
      <c r="F20" s="71"/>
      <c r="G20" s="71"/>
      <c r="H20" s="71"/>
      <c r="I20" s="71"/>
      <c r="J20" s="71"/>
      <c r="K20" s="71"/>
      <c r="L20" s="71"/>
      <c r="M20" s="71"/>
      <c r="N20" s="71"/>
      <c r="O20" s="71"/>
      <c r="P20" s="71"/>
      <c r="Q20" s="71"/>
      <c r="R20" s="71"/>
      <c r="S20" s="71"/>
      <c r="T20" s="71"/>
      <c r="U20" s="71"/>
      <c r="V20" s="71"/>
      <c r="W20" s="71"/>
      <c r="X20" s="71"/>
      <c r="Y20" s="71"/>
    </row>
    <row r="21" spans="1:25" x14ac:dyDescent="0.45">
      <c r="A21" s="71"/>
      <c r="B21" s="71"/>
      <c r="C21" s="71"/>
      <c r="D21" s="71"/>
      <c r="E21" s="71"/>
      <c r="F21" s="71"/>
      <c r="G21" s="71"/>
      <c r="H21" s="71"/>
      <c r="I21" s="71"/>
      <c r="J21" s="71"/>
      <c r="K21" s="71"/>
      <c r="L21" s="71"/>
      <c r="M21" s="71"/>
      <c r="N21" s="71"/>
      <c r="O21" s="71"/>
      <c r="P21" s="71"/>
      <c r="Q21" s="71"/>
      <c r="R21" s="71"/>
      <c r="S21" s="71"/>
      <c r="T21" s="71"/>
      <c r="U21" s="71"/>
      <c r="V21" s="71"/>
      <c r="W21" s="71"/>
      <c r="X21" s="71"/>
      <c r="Y21" s="71"/>
    </row>
    <row r="22" spans="1:25" x14ac:dyDescent="0.45">
      <c r="A22" s="71"/>
      <c r="B22" s="71"/>
      <c r="C22" s="71"/>
      <c r="D22" s="71"/>
      <c r="E22" s="71"/>
      <c r="F22" s="71"/>
      <c r="G22" s="71"/>
      <c r="H22" s="71"/>
      <c r="I22" s="71"/>
      <c r="J22" s="71"/>
      <c r="K22" s="71"/>
      <c r="L22" s="71"/>
      <c r="M22" s="71"/>
      <c r="N22" s="71"/>
      <c r="O22" s="71"/>
      <c r="P22" s="71"/>
      <c r="Q22" s="71"/>
      <c r="R22" s="71"/>
      <c r="S22" s="71"/>
      <c r="T22" s="71"/>
      <c r="U22" s="71"/>
      <c r="V22" s="71"/>
      <c r="W22" s="71"/>
      <c r="X22" s="71"/>
      <c r="Y22" s="71"/>
    </row>
  </sheetData>
  <mergeCells count="6">
    <mergeCell ref="A16:P16"/>
    <mergeCell ref="A6:P6"/>
    <mergeCell ref="A8:P8"/>
    <mergeCell ref="A10:P10"/>
    <mergeCell ref="A12:P12"/>
    <mergeCell ref="A14:P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A65F6-19E5-4ED1-AD53-B3D72D6FD312}">
  <sheetPr codeName="Sheet3">
    <tabColor rgb="FF0070C0"/>
  </sheetPr>
  <dimension ref="A1:AU28"/>
  <sheetViews>
    <sheetView tabSelected="1" zoomScale="80" zoomScaleNormal="80" workbookViewId="0">
      <pane xSplit="1" topLeftCell="B1" activePane="topRight" state="frozen"/>
      <selection pane="topRight" activeCell="K2" sqref="K2"/>
    </sheetView>
  </sheetViews>
  <sheetFormatPr defaultColWidth="9" defaultRowHeight="14.25" x14ac:dyDescent="0.45"/>
  <cols>
    <col min="1" max="1" width="46.86328125" style="1" customWidth="1"/>
    <col min="2" max="2" width="3.59765625" style="1" customWidth="1"/>
    <col min="3" max="18" width="15.73046875" style="1" customWidth="1"/>
    <col min="19" max="47" width="12.59765625" style="1" customWidth="1"/>
    <col min="48" max="16384" width="9" style="1"/>
  </cols>
  <sheetData>
    <row r="1" spans="1:23" ht="40.15" customHeight="1" x14ac:dyDescent="0.9">
      <c r="A1" s="66" t="s">
        <v>124</v>
      </c>
      <c r="B1" s="38"/>
      <c r="I1" s="22"/>
      <c r="J1" s="22"/>
      <c r="K1" s="22"/>
      <c r="L1" s="22"/>
      <c r="M1" s="22"/>
      <c r="N1" s="22"/>
      <c r="O1" s="22"/>
      <c r="P1" s="22"/>
      <c r="Q1" s="22"/>
      <c r="R1" s="22"/>
      <c r="S1" s="22"/>
      <c r="T1" s="22"/>
    </row>
    <row r="2" spans="1:23" ht="17.649999999999999" customHeight="1" x14ac:dyDescent="0.5">
      <c r="A2" s="36" t="str">
        <f>"Assumes: (i) "&amp;C6&amp;" years fibre pricing freedom, (ii) copper switch-off after "&amp;C6&amp;" years"</f>
        <v>Assumes: (i) 10 years fibre pricing freedom, (ii) copper switch-off after 10 years</v>
      </c>
      <c r="B2" s="37"/>
      <c r="I2" s="22"/>
      <c r="J2" s="22"/>
      <c r="K2" s="22"/>
      <c r="L2" s="22"/>
      <c r="M2" s="22"/>
      <c r="N2" s="22"/>
      <c r="O2" s="22"/>
      <c r="P2" s="22"/>
      <c r="Q2" s="22"/>
      <c r="R2" s="22"/>
      <c r="S2" s="22"/>
      <c r="T2" s="22"/>
    </row>
    <row r="3" spans="1:23" ht="18.399999999999999" customHeight="1" x14ac:dyDescent="0.65">
      <c r="A3" s="7" t="s">
        <v>57</v>
      </c>
      <c r="B3" s="37"/>
      <c r="I3" s="22"/>
      <c r="J3" s="22"/>
      <c r="K3" s="22"/>
      <c r="L3" s="22"/>
      <c r="M3" s="22"/>
      <c r="N3" s="22"/>
      <c r="O3" s="22"/>
      <c r="P3" s="22"/>
      <c r="Q3" s="22"/>
      <c r="R3" s="22"/>
      <c r="S3" s="22"/>
      <c r="T3" s="22"/>
    </row>
    <row r="4" spans="1:23" x14ac:dyDescent="0.45">
      <c r="A4" s="9" t="s">
        <v>0</v>
      </c>
      <c r="B4" s="9"/>
      <c r="I4" s="22"/>
      <c r="J4" s="22"/>
      <c r="K4" s="22"/>
      <c r="L4" s="22"/>
      <c r="M4" s="22"/>
      <c r="N4" s="22"/>
      <c r="O4" s="22"/>
      <c r="P4" s="22"/>
      <c r="Q4" s="22"/>
      <c r="R4" s="22"/>
      <c r="S4" s="22"/>
      <c r="T4" s="22"/>
    </row>
    <row r="5" spans="1:23" x14ac:dyDescent="0.45">
      <c r="I5" s="22"/>
      <c r="J5" s="22"/>
      <c r="K5" s="22"/>
      <c r="L5" s="22"/>
      <c r="M5" s="22"/>
      <c r="N5" s="22"/>
      <c r="O5" s="22"/>
      <c r="P5" s="22"/>
      <c r="Q5" s="22"/>
      <c r="R5" s="22"/>
      <c r="S5" s="22"/>
      <c r="T5" s="22"/>
    </row>
    <row r="6" spans="1:23" x14ac:dyDescent="0.4">
      <c r="A6" s="1" t="s">
        <v>48</v>
      </c>
      <c r="C6" s="69">
        <v>10</v>
      </c>
      <c r="I6" s="22"/>
      <c r="J6" s="22"/>
      <c r="K6" s="22"/>
      <c r="L6" s="22"/>
      <c r="M6" s="22"/>
      <c r="N6" s="22"/>
      <c r="O6" s="22"/>
      <c r="P6" s="22"/>
      <c r="Q6" s="22"/>
      <c r="R6" s="22"/>
      <c r="S6" s="22"/>
      <c r="T6" s="22"/>
    </row>
    <row r="7" spans="1:23" x14ac:dyDescent="0.45">
      <c r="C7" s="61"/>
      <c r="I7" s="22"/>
      <c r="J7" s="22"/>
      <c r="K7" s="22"/>
      <c r="L7" s="22"/>
      <c r="M7" s="22"/>
      <c r="N7" s="22"/>
      <c r="O7" s="22"/>
      <c r="P7" s="22"/>
      <c r="Q7" s="22"/>
      <c r="R7" s="22"/>
      <c r="S7" s="22"/>
      <c r="T7" s="22"/>
    </row>
    <row r="8" spans="1:23" x14ac:dyDescent="0.4">
      <c r="A8" s="43" t="s">
        <v>125</v>
      </c>
      <c r="C8" s="62">
        <f>'General inputs'!D6</f>
        <v>7.9000000000000001E-2</v>
      </c>
      <c r="I8" s="22"/>
      <c r="J8" s="22"/>
      <c r="K8" s="22"/>
      <c r="L8" s="22"/>
      <c r="M8" s="22"/>
      <c r="N8" s="22"/>
      <c r="O8" s="57"/>
      <c r="P8" s="57"/>
      <c r="Q8" s="57"/>
      <c r="R8" s="57"/>
      <c r="S8" s="57"/>
      <c r="T8" s="22"/>
    </row>
    <row r="9" spans="1:23" x14ac:dyDescent="0.45">
      <c r="C9" s="61"/>
      <c r="I9" s="22"/>
      <c r="J9" s="22"/>
      <c r="K9" s="22"/>
      <c r="L9" s="22"/>
      <c r="M9" s="22"/>
      <c r="N9" s="22"/>
      <c r="O9" s="57"/>
      <c r="P9" s="57"/>
      <c r="Q9" s="57"/>
      <c r="R9" s="57"/>
      <c r="S9" s="57"/>
      <c r="T9" s="22"/>
      <c r="U9" s="22"/>
      <c r="V9" s="22"/>
    </row>
    <row r="10" spans="1:23" x14ac:dyDescent="0.4">
      <c r="A10" s="1" t="s">
        <v>58</v>
      </c>
      <c r="C10" s="63">
        <f>MAX('RAB calc - 200k tranches'!D24:AO24)</f>
        <v>8814814</v>
      </c>
      <c r="I10" s="22"/>
      <c r="J10" s="22"/>
      <c r="K10" s="22"/>
      <c r="L10" s="22"/>
      <c r="M10" s="22"/>
      <c r="N10" s="22"/>
      <c r="O10" s="57"/>
      <c r="P10" s="57"/>
      <c r="Q10" s="57"/>
      <c r="R10" s="57"/>
      <c r="S10" s="57"/>
      <c r="T10" s="22"/>
      <c r="U10" s="22"/>
      <c r="V10" s="22"/>
    </row>
    <row r="11" spans="1:23" x14ac:dyDescent="0.4">
      <c r="A11" s="1" t="s">
        <v>59</v>
      </c>
      <c r="C11" s="64">
        <v>1000000</v>
      </c>
      <c r="I11" s="22"/>
      <c r="J11" s="22"/>
      <c r="K11" s="22"/>
      <c r="L11" s="22"/>
      <c r="M11" s="22"/>
      <c r="N11" s="22"/>
      <c r="O11" s="57"/>
      <c r="P11" s="57"/>
      <c r="Q11" s="57"/>
      <c r="R11" s="57"/>
      <c r="S11" s="57"/>
      <c r="T11" s="22"/>
      <c r="U11" s="50"/>
      <c r="V11" s="54"/>
    </row>
    <row r="12" spans="1:23" x14ac:dyDescent="0.45">
      <c r="O12" s="57"/>
      <c r="P12" s="57"/>
      <c r="Q12" s="57"/>
      <c r="R12" s="57"/>
      <c r="S12" s="57"/>
      <c r="T12" s="57"/>
      <c r="U12" s="58"/>
      <c r="V12" s="54"/>
      <c r="W12" s="22"/>
    </row>
    <row r="13" spans="1:23" x14ac:dyDescent="0.4">
      <c r="A13" s="36"/>
      <c r="O13" s="57"/>
      <c r="P13" s="57"/>
      <c r="Q13" s="57"/>
      <c r="R13" s="57"/>
      <c r="S13" s="57"/>
      <c r="T13" s="57"/>
      <c r="U13" s="58"/>
      <c r="V13" s="54"/>
      <c r="W13" s="54"/>
    </row>
    <row r="14" spans="1:23" x14ac:dyDescent="0.45">
      <c r="O14" s="57"/>
      <c r="P14" s="57"/>
      <c r="Q14" s="57"/>
      <c r="R14" s="57"/>
      <c r="S14" s="57"/>
      <c r="T14" s="57"/>
      <c r="U14" s="58"/>
      <c r="V14" s="54"/>
      <c r="W14" s="54"/>
    </row>
    <row r="15" spans="1:23" x14ac:dyDescent="0.45">
      <c r="A15" s="9" t="s">
        <v>60</v>
      </c>
      <c r="B15" s="9"/>
      <c r="O15" s="57"/>
      <c r="P15" s="57"/>
      <c r="Q15" s="57"/>
      <c r="R15" s="57"/>
      <c r="S15" s="57"/>
      <c r="T15" s="57"/>
      <c r="U15" s="58"/>
      <c r="V15" s="54"/>
      <c r="W15" s="54"/>
    </row>
    <row r="16" spans="1:23" x14ac:dyDescent="0.45">
      <c r="A16" s="1" t="s">
        <v>61</v>
      </c>
      <c r="C16" s="31" t="s">
        <v>86</v>
      </c>
      <c r="D16" s="30" t="s">
        <v>87</v>
      </c>
      <c r="E16" s="29" t="s">
        <v>88</v>
      </c>
      <c r="F16" s="28" t="s">
        <v>89</v>
      </c>
      <c r="G16" s="35" t="s">
        <v>90</v>
      </c>
      <c r="H16" s="27" t="s">
        <v>91</v>
      </c>
      <c r="I16" s="26" t="s">
        <v>92</v>
      </c>
      <c r="J16" s="25" t="s">
        <v>93</v>
      </c>
      <c r="K16" s="24" t="s">
        <v>94</v>
      </c>
      <c r="O16" s="57"/>
      <c r="P16" s="57"/>
      <c r="Q16" s="57"/>
      <c r="R16" s="57"/>
      <c r="S16" s="57"/>
      <c r="T16" s="57"/>
      <c r="U16" s="58"/>
      <c r="V16" s="54"/>
      <c r="W16" s="54"/>
    </row>
    <row r="17" spans="1:47" x14ac:dyDescent="0.4">
      <c r="A17" s="1" t="s">
        <v>62</v>
      </c>
      <c r="C17" s="60">
        <f>'RAB calc - 200k tranches'!D7</f>
        <v>-43.661237097323649</v>
      </c>
      <c r="D17" s="60">
        <f>'RAB calc - 200k tranches'!D43</f>
        <v>-57.146978352836321</v>
      </c>
      <c r="E17" s="60">
        <f>'RAB calc - 200k tranches'!D78</f>
        <v>-61.897073307196571</v>
      </c>
      <c r="F17" s="60">
        <f>'RAB calc - 200k tranches'!D113</f>
        <v>-72.088625805445403</v>
      </c>
      <c r="G17" s="60">
        <f>'RAB calc - 200k tranches'!D148</f>
        <v>-68.218781649988912</v>
      </c>
      <c r="H17" s="60">
        <f>'RAB calc - 200k tranches'!D183</f>
        <v>-79.119734056430303</v>
      </c>
      <c r="I17" s="60">
        <f>'RAB calc - 200k tranches'!D218</f>
        <v>-91.59184642744863</v>
      </c>
      <c r="J17" s="60">
        <f>'RAB calc - 200k tranches'!D253</f>
        <v>-112.06103720269638</v>
      </c>
      <c r="K17" s="60">
        <f>'RAB calc - 200k tranches'!D289</f>
        <v>-208.81476370735521</v>
      </c>
      <c r="O17" s="57"/>
      <c r="P17" s="57"/>
      <c r="Q17" s="57"/>
      <c r="R17" s="57"/>
      <c r="S17" s="57"/>
      <c r="T17" s="57"/>
      <c r="U17" s="58"/>
      <c r="V17" s="54"/>
      <c r="W17" s="54"/>
    </row>
    <row r="18" spans="1:47" x14ac:dyDescent="0.4">
      <c r="A18" s="1" t="s">
        <v>63</v>
      </c>
      <c r="C18" s="60">
        <f>'RAB calc - 200k tranches'!E7</f>
        <v>-76.023700919423206</v>
      </c>
      <c r="D18" s="60">
        <f>'RAB calc - 200k tranches'!E43</f>
        <v>-96.85557061481137</v>
      </c>
      <c r="E18" s="60">
        <f>'RAB calc - 200k tranches'!E78</f>
        <v>-104.23350340259375</v>
      </c>
      <c r="F18" s="60">
        <f>'RAB calc - 200k tranches'!E113</f>
        <v>-116.16193758883333</v>
      </c>
      <c r="G18" s="60">
        <f>'RAB calc - 200k tranches'!E148</f>
        <v>-118.1305974239441</v>
      </c>
      <c r="H18" s="60">
        <f>'RAB calc - 200k tranches'!E183</f>
        <v>-133.96159620493879</v>
      </c>
      <c r="I18" s="60">
        <f>'RAB calc - 200k tranches'!E218</f>
        <v>-131.49336739484744</v>
      </c>
      <c r="J18" s="60">
        <f>'RAB calc - 200k tranches'!E253</f>
        <v>-217.45099688379224</v>
      </c>
      <c r="K18" s="60">
        <f>'RAB calc - 200k tranches'!E289</f>
        <v>-362.29582442735739</v>
      </c>
      <c r="O18" s="57"/>
      <c r="P18" s="57"/>
      <c r="Q18" s="57"/>
      <c r="R18" s="57"/>
      <c r="S18" s="57"/>
      <c r="T18" s="55"/>
      <c r="U18" s="55"/>
      <c r="V18" s="54"/>
      <c r="W18" s="22"/>
    </row>
    <row r="19" spans="1:47" x14ac:dyDescent="0.4">
      <c r="A19" s="1" t="s">
        <v>64</v>
      </c>
      <c r="C19" s="60">
        <f>'RAB calc - 200k tranches'!F7</f>
        <v>-59.842469008373428</v>
      </c>
      <c r="D19" s="60">
        <f>'RAB calc - 200k tranches'!F43</f>
        <v>-77.001274483823849</v>
      </c>
      <c r="E19" s="60">
        <f>'RAB calc - 200k tranches'!F78</f>
        <v>-83.065288354895159</v>
      </c>
      <c r="F19" s="60">
        <f>'RAB calc - 200k tranches'!F113</f>
        <v>-94.125281697139371</v>
      </c>
      <c r="G19" s="60">
        <f>'RAB calc - 200k tranches'!F148</f>
        <v>-93.174689536966497</v>
      </c>
      <c r="H19" s="60">
        <f>'RAB calc - 200k tranches'!F183</f>
        <v>-106.54066513068454</v>
      </c>
      <c r="I19" s="60">
        <f>'RAB calc - 200k tranches'!F218</f>
        <v>-111.54260691114803</v>
      </c>
      <c r="J19" s="60">
        <f>'RAB calc - 200k tranches'!F253</f>
        <v>-164.7560170432443</v>
      </c>
      <c r="K19" s="60">
        <f>'RAB calc - 200k tranches'!F289</f>
        <v>-285.55529406735627</v>
      </c>
      <c r="O19" s="57"/>
      <c r="P19" s="57"/>
      <c r="Q19" s="57"/>
      <c r="R19" s="57"/>
      <c r="S19" s="57"/>
      <c r="U19" s="22"/>
      <c r="V19" s="22"/>
    </row>
    <row r="20" spans="1:47" x14ac:dyDescent="0.45">
      <c r="C20" s="22"/>
      <c r="D20" s="22"/>
      <c r="E20" s="22"/>
      <c r="F20" s="22"/>
      <c r="G20" s="22"/>
      <c r="H20" s="22"/>
    </row>
    <row r="21" spans="1:47" x14ac:dyDescent="0.3">
      <c r="A21" s="9" t="s">
        <v>126</v>
      </c>
      <c r="C21" s="34">
        <v>1</v>
      </c>
      <c r="D21" s="34">
        <v>2</v>
      </c>
      <c r="E21" s="34">
        <v>3</v>
      </c>
      <c r="F21" s="34">
        <v>4</v>
      </c>
      <c r="G21" s="34">
        <v>5</v>
      </c>
      <c r="H21" s="34">
        <v>1</v>
      </c>
      <c r="I21" s="34">
        <v>2</v>
      </c>
      <c r="J21" s="34">
        <v>3</v>
      </c>
      <c r="K21" s="34">
        <v>4</v>
      </c>
      <c r="L21" s="34">
        <v>5</v>
      </c>
      <c r="M21" s="34">
        <v>1</v>
      </c>
      <c r="N21" s="34">
        <v>2</v>
      </c>
      <c r="O21" s="34">
        <v>3</v>
      </c>
      <c r="P21" s="34">
        <v>4</v>
      </c>
      <c r="Q21" s="34">
        <v>5</v>
      </c>
      <c r="R21" s="34">
        <v>1</v>
      </c>
      <c r="S21" s="34">
        <v>2</v>
      </c>
      <c r="T21" s="34">
        <v>3</v>
      </c>
      <c r="U21" s="34">
        <v>4</v>
      </c>
      <c r="V21" s="34">
        <v>5</v>
      </c>
      <c r="W21" s="34">
        <v>1</v>
      </c>
      <c r="X21" s="34">
        <v>2</v>
      </c>
      <c r="Y21" s="34">
        <v>3</v>
      </c>
      <c r="Z21" s="34">
        <v>4</v>
      </c>
      <c r="AA21" s="34">
        <v>5</v>
      </c>
      <c r="AB21" s="34">
        <v>1</v>
      </c>
      <c r="AC21" s="34">
        <v>2</v>
      </c>
      <c r="AD21" s="34">
        <v>3</v>
      </c>
      <c r="AE21" s="34">
        <v>4</v>
      </c>
      <c r="AF21" s="34">
        <v>5</v>
      </c>
      <c r="AG21" s="34">
        <v>1</v>
      </c>
      <c r="AH21" s="34">
        <v>2</v>
      </c>
      <c r="AI21" s="34">
        <v>3</v>
      </c>
      <c r="AJ21" s="34">
        <v>4</v>
      </c>
      <c r="AK21" s="34">
        <v>5</v>
      </c>
      <c r="AL21" s="34">
        <v>1</v>
      </c>
      <c r="AM21" s="34">
        <v>2</v>
      </c>
      <c r="AN21" s="34">
        <v>3</v>
      </c>
      <c r="AO21" s="34">
        <v>4</v>
      </c>
      <c r="AP21" s="34">
        <v>5</v>
      </c>
      <c r="AQ21" s="34">
        <v>1</v>
      </c>
      <c r="AR21" s="34">
        <v>2</v>
      </c>
      <c r="AS21" s="34">
        <v>3</v>
      </c>
      <c r="AT21" s="34">
        <v>4</v>
      </c>
      <c r="AU21" s="34">
        <v>5</v>
      </c>
    </row>
    <row r="22" spans="1:47" x14ac:dyDescent="0.45">
      <c r="A22" s="32" t="s">
        <v>65</v>
      </c>
      <c r="C22" s="33">
        <v>200000</v>
      </c>
      <c r="D22" s="33">
        <v>400000</v>
      </c>
      <c r="E22" s="33">
        <v>600000</v>
      </c>
      <c r="F22" s="33">
        <v>800000</v>
      </c>
      <c r="G22" s="33">
        <v>1000000</v>
      </c>
      <c r="H22" s="33">
        <v>1200000</v>
      </c>
      <c r="I22" s="33">
        <v>1400000</v>
      </c>
      <c r="J22" s="33">
        <v>1600000</v>
      </c>
      <c r="K22" s="33">
        <v>1800000</v>
      </c>
      <c r="L22" s="33">
        <v>2000000</v>
      </c>
      <c r="M22" s="33">
        <v>2200000</v>
      </c>
      <c r="N22" s="33">
        <v>2400000</v>
      </c>
      <c r="O22" s="33">
        <v>2600000</v>
      </c>
      <c r="P22" s="33">
        <v>2800000</v>
      </c>
      <c r="Q22" s="33">
        <v>3000000</v>
      </c>
      <c r="R22" s="33">
        <v>3200000</v>
      </c>
      <c r="S22" s="33">
        <v>3400000</v>
      </c>
      <c r="T22" s="33">
        <v>3600000</v>
      </c>
      <c r="U22" s="33">
        <v>3800000</v>
      </c>
      <c r="V22" s="33">
        <v>4000000</v>
      </c>
      <c r="W22" s="33">
        <v>4200000</v>
      </c>
      <c r="X22" s="33">
        <v>4400000</v>
      </c>
      <c r="Y22" s="33">
        <v>4600000</v>
      </c>
      <c r="Z22" s="33">
        <v>4800000</v>
      </c>
      <c r="AA22" s="33">
        <v>5000000</v>
      </c>
      <c r="AB22" s="33">
        <v>5200000</v>
      </c>
      <c r="AC22" s="33">
        <v>5400000</v>
      </c>
      <c r="AD22" s="33">
        <v>5600000</v>
      </c>
      <c r="AE22" s="33">
        <v>5800000</v>
      </c>
      <c r="AF22" s="33">
        <v>6000000</v>
      </c>
      <c r="AG22" s="33">
        <v>6200000</v>
      </c>
      <c r="AH22" s="33">
        <v>6400000</v>
      </c>
      <c r="AI22" s="33">
        <v>6600000</v>
      </c>
      <c r="AJ22" s="33">
        <v>6800000</v>
      </c>
      <c r="AK22" s="33">
        <v>7000000</v>
      </c>
      <c r="AL22" s="33">
        <v>7200000</v>
      </c>
      <c r="AM22" s="33">
        <v>7400000</v>
      </c>
      <c r="AN22" s="33">
        <v>7600000</v>
      </c>
      <c r="AO22" s="33">
        <v>7800000</v>
      </c>
      <c r="AP22" s="33">
        <v>8000000</v>
      </c>
      <c r="AQ22" s="33">
        <v>8200000</v>
      </c>
      <c r="AR22" s="33">
        <v>8400000</v>
      </c>
      <c r="AS22" s="33">
        <v>8600000</v>
      </c>
      <c r="AT22" s="33">
        <v>8800000</v>
      </c>
      <c r="AU22" s="33">
        <v>9000000</v>
      </c>
    </row>
    <row r="23" spans="1:47" x14ac:dyDescent="0.45">
      <c r="A23" s="32" t="s">
        <v>66</v>
      </c>
      <c r="C23" s="31" t="s">
        <v>86</v>
      </c>
      <c r="D23" s="31" t="s">
        <v>86</v>
      </c>
      <c r="E23" s="31" t="s">
        <v>86</v>
      </c>
      <c r="F23" s="31" t="s">
        <v>86</v>
      </c>
      <c r="G23" s="31" t="s">
        <v>86</v>
      </c>
      <c r="H23" s="30" t="s">
        <v>87</v>
      </c>
      <c r="I23" s="30" t="s">
        <v>87</v>
      </c>
      <c r="J23" s="30" t="s">
        <v>87</v>
      </c>
      <c r="K23" s="30" t="s">
        <v>87</v>
      </c>
      <c r="L23" s="30" t="s">
        <v>87</v>
      </c>
      <c r="M23" s="29" t="s">
        <v>88</v>
      </c>
      <c r="N23" s="29" t="s">
        <v>88</v>
      </c>
      <c r="O23" s="29" t="s">
        <v>88</v>
      </c>
      <c r="P23" s="29" t="s">
        <v>88</v>
      </c>
      <c r="Q23" s="29" t="s">
        <v>88</v>
      </c>
      <c r="R23" s="28" t="s">
        <v>89</v>
      </c>
      <c r="S23" s="28" t="s">
        <v>89</v>
      </c>
      <c r="T23" s="28" t="s">
        <v>89</v>
      </c>
      <c r="U23" s="28" t="s">
        <v>89</v>
      </c>
      <c r="V23" s="28" t="s">
        <v>89</v>
      </c>
      <c r="W23" s="35" t="s">
        <v>90</v>
      </c>
      <c r="X23" s="35" t="s">
        <v>90</v>
      </c>
      <c r="Y23" s="35" t="s">
        <v>90</v>
      </c>
      <c r="Z23" s="35" t="s">
        <v>90</v>
      </c>
      <c r="AA23" s="35" t="s">
        <v>90</v>
      </c>
      <c r="AB23" s="27" t="s">
        <v>91</v>
      </c>
      <c r="AC23" s="27" t="s">
        <v>91</v>
      </c>
      <c r="AD23" s="27" t="s">
        <v>91</v>
      </c>
      <c r="AE23" s="27" t="s">
        <v>91</v>
      </c>
      <c r="AF23" s="27" t="s">
        <v>91</v>
      </c>
      <c r="AG23" s="26" t="s">
        <v>92</v>
      </c>
      <c r="AH23" s="26" t="s">
        <v>92</v>
      </c>
      <c r="AI23" s="26" t="s">
        <v>92</v>
      </c>
      <c r="AJ23" s="26" t="s">
        <v>92</v>
      </c>
      <c r="AK23" s="26" t="s">
        <v>92</v>
      </c>
      <c r="AL23" s="25" t="s">
        <v>93</v>
      </c>
      <c r="AM23" s="25" t="s">
        <v>93</v>
      </c>
      <c r="AN23" s="25" t="s">
        <v>93</v>
      </c>
      <c r="AO23" s="25" t="s">
        <v>93</v>
      </c>
      <c r="AP23" s="25" t="s">
        <v>93</v>
      </c>
      <c r="AQ23" s="24" t="s">
        <v>94</v>
      </c>
      <c r="AR23" s="24" t="s">
        <v>94</v>
      </c>
      <c r="AS23" s="24" t="s">
        <v>94</v>
      </c>
      <c r="AT23" s="24" t="s">
        <v>94</v>
      </c>
      <c r="AU23" s="24" t="s">
        <v>94</v>
      </c>
    </row>
    <row r="24" spans="1:47" x14ac:dyDescent="0.4">
      <c r="A24" s="1" t="s">
        <v>121</v>
      </c>
      <c r="C24" s="59">
        <f>-INDEX(NPV_low,,MATCH(C$23,deployment_bands,0))*C$21</f>
        <v>43.661237097323649</v>
      </c>
      <c r="D24" s="59">
        <f>-INDEX(NPV_low,,MATCH(D$23,deployment_bands,0))*D$21</f>
        <v>87.322474194647299</v>
      </c>
      <c r="E24" s="59">
        <f>-INDEX(NPV_low,,MATCH(E$23,deployment_bands,0))*E$21</f>
        <v>130.98371129197096</v>
      </c>
      <c r="F24" s="59">
        <f>-INDEX(NPV_low,,MATCH(F$23,deployment_bands,0))*F$21</f>
        <v>174.6449483892946</v>
      </c>
      <c r="G24" s="59">
        <f>-INDEX(NPV_low,,MATCH(G$23,deployment_bands,0))*G$21</f>
        <v>218.30618548661823</v>
      </c>
      <c r="H24" s="59">
        <f>-INDEX(NPV_low,,MATCH(H$23,deployment_bands,0))*H$21+$G24</f>
        <v>275.45316383945453</v>
      </c>
      <c r="I24" s="59">
        <f>-INDEX(NPV_low,,MATCH(I$23,deployment_bands,0))*I$21+$G24</f>
        <v>332.60014219229089</v>
      </c>
      <c r="J24" s="59">
        <f>-INDEX(NPV_low,,MATCH(J$23,deployment_bands,0))*J$21+$G24</f>
        <v>389.74712054512719</v>
      </c>
      <c r="K24" s="59">
        <f>-INDEX(NPV_low,,MATCH(K$23,deployment_bands,0))*K$21+$G24</f>
        <v>446.89409889796354</v>
      </c>
      <c r="L24" s="59">
        <f>-INDEX(NPV_low,,MATCH(L$23,deployment_bands,0))*L$21+$G24</f>
        <v>504.04107725079984</v>
      </c>
      <c r="M24" s="59">
        <f>-INDEX(NPV_low,,MATCH(M$23,deployment_bands,0))*M$21+$L24</f>
        <v>565.93815055799644</v>
      </c>
      <c r="N24" s="59">
        <f>-INDEX(NPV_low,,MATCH(N$23,deployment_bands,0))*N$21+$L24</f>
        <v>627.83522386519303</v>
      </c>
      <c r="O24" s="59">
        <f>-INDEX(NPV_low,,MATCH(O$23,deployment_bands,0))*O$21+$L24</f>
        <v>689.73229717238951</v>
      </c>
      <c r="P24" s="59">
        <f>-INDEX(NPV_low,,MATCH(P$23,deployment_bands,0))*P$21+$L24</f>
        <v>751.6293704795861</v>
      </c>
      <c r="Q24" s="59">
        <f>-INDEX(NPV_low,,MATCH(Q$23,deployment_bands,0))*Q$21+$L24</f>
        <v>813.52644378678269</v>
      </c>
      <c r="R24" s="59">
        <f>-INDEX(NPV_low,,MATCH(R$23,deployment_bands,0))*R$21+$Q24</f>
        <v>885.61506959222811</v>
      </c>
      <c r="S24" s="59">
        <f>-INDEX(NPV_low,,MATCH(S$23,deployment_bands,0))*S$21+$Q24</f>
        <v>957.70369539767353</v>
      </c>
      <c r="T24" s="59">
        <f>-INDEX(NPV_low,,MATCH(T$23,deployment_bands,0))*T$21+$Q24</f>
        <v>1029.7923212031189</v>
      </c>
      <c r="U24" s="59">
        <f>-INDEX(NPV_low,,MATCH(U$23,deployment_bands,0))*U$21+$Q24</f>
        <v>1101.8809470085644</v>
      </c>
      <c r="V24" s="59">
        <f>-INDEX(NPV_low,,MATCH(V$23,deployment_bands,0))*V$21+$Q24</f>
        <v>1173.9695728140098</v>
      </c>
      <c r="W24" s="59">
        <f>-INDEX(NPV_low,,MATCH(W$23,deployment_bands,0))*W$21+$V24</f>
        <v>1242.1883544639986</v>
      </c>
      <c r="X24" s="59">
        <f>-INDEX(NPV_low,,MATCH(X$23,deployment_bands,0))*X$21+$V24</f>
        <v>1310.4071361139877</v>
      </c>
      <c r="Y24" s="59">
        <f>-INDEX(NPV_low,,MATCH(Y$23,deployment_bands,0))*Y$21+$V24</f>
        <v>1378.6259177639765</v>
      </c>
      <c r="Z24" s="59">
        <f>-INDEX(NPV_low,,MATCH(Z$23,deployment_bands,0))*Z$21+$V24</f>
        <v>1446.8446994139654</v>
      </c>
      <c r="AA24" s="59">
        <f>-INDEX(NPV_low,,MATCH(AA$23,deployment_bands,0))*AA$21+$V24</f>
        <v>1515.0634810639544</v>
      </c>
      <c r="AB24" s="59">
        <f>-INDEX(NPV_low,,MATCH(AB$23,deployment_bands,0))*AB$21+$AA24</f>
        <v>1594.1832151203848</v>
      </c>
      <c r="AC24" s="59">
        <f>-INDEX(NPV_low,,MATCH(AC$23,deployment_bands,0))*AC$21+$AA24</f>
        <v>1673.302949176815</v>
      </c>
      <c r="AD24" s="59">
        <f>-INDEX(NPV_low,,MATCH(AD$23,deployment_bands,0))*AD$21+$AA24</f>
        <v>1752.4226832332454</v>
      </c>
      <c r="AE24" s="59">
        <f>-INDEX(NPV_low,,MATCH(AE$23,deployment_bands,0))*AE$21+$AA24</f>
        <v>1831.5424172896755</v>
      </c>
      <c r="AF24" s="59">
        <f>-INDEX(NPV_low,,MATCH(AF$23,deployment_bands,0))*AF$21+$AA24</f>
        <v>1910.6621513461059</v>
      </c>
      <c r="AG24" s="59">
        <f>-INDEX(NPV_low,,MATCH(AG$23,deployment_bands,0))*AG$21+$AF24</f>
        <v>2002.2539977735546</v>
      </c>
      <c r="AH24" s="59">
        <f>-INDEX(NPV_low,,MATCH(AH$23,deployment_bands,0))*AH$21+$AF24</f>
        <v>2093.8458442010033</v>
      </c>
      <c r="AI24" s="59">
        <f>-INDEX(NPV_low,,MATCH(AI$23,deployment_bands,0))*AI$21+$AF24</f>
        <v>2185.4376906284519</v>
      </c>
      <c r="AJ24" s="59">
        <f>-INDEX(NPV_low,,MATCH(AJ$23,deployment_bands,0))*AJ$21+$AF24</f>
        <v>2277.0295370559006</v>
      </c>
      <c r="AK24" s="59">
        <f>-INDEX(NPV_low,,MATCH(AK$23,deployment_bands,0))*AK$21+$AF24</f>
        <v>2368.6213834833488</v>
      </c>
      <c r="AL24" s="59">
        <f>-INDEX(NPV_low,,MATCH(AL$23,deployment_bands,0))*AL$21+$AK24</f>
        <v>2480.6824206860451</v>
      </c>
      <c r="AM24" s="59">
        <f>-INDEX(NPV_low,,MATCH(AM$23,deployment_bands,0))*AM$21+$AK24</f>
        <v>2592.7434578887414</v>
      </c>
      <c r="AN24" s="59">
        <f>-INDEX(NPV_low,,MATCH(AN$23,deployment_bands,0))*AN$21+$AK24</f>
        <v>2704.8044950914382</v>
      </c>
      <c r="AO24" s="59">
        <f>-INDEX(NPV_low,,MATCH(AO$23,deployment_bands,0))*AO$21+$AK24</f>
        <v>2816.8655322941345</v>
      </c>
      <c r="AP24" s="59">
        <f>-INDEX(NPV_low,,MATCH(AP$23,deployment_bands,0))*AP$21+$AK24</f>
        <v>2928.9265694968308</v>
      </c>
      <c r="AQ24" s="59">
        <f>-INDEX(NPV_low,,MATCH(AQ$23,deployment_bands,0))*AQ$21+$AP24</f>
        <v>3137.741333204186</v>
      </c>
      <c r="AR24" s="59">
        <f>-INDEX(NPV_low,,MATCH(AR$23,deployment_bands,0))*AR$21+$AP24</f>
        <v>3346.5560969115413</v>
      </c>
      <c r="AS24" s="59">
        <f>-INDEX(NPV_low,,MATCH(AS$23,deployment_bands,0))*AS$21+$AP24</f>
        <v>3555.3708606188966</v>
      </c>
      <c r="AT24" s="59">
        <f>-INDEX(NPV_low,,MATCH(AT$23,deployment_bands,0))*AT$21+$AP24</f>
        <v>3764.1856243262519</v>
      </c>
      <c r="AU24" s="59">
        <f>-INDEX(NPV_low,,MATCH(AU$23,deployment_bands,0))*AU$21+$AP24</f>
        <v>3973.0003880336071</v>
      </c>
    </row>
    <row r="25" spans="1:47" x14ac:dyDescent="0.4">
      <c r="A25" s="1" t="s">
        <v>122</v>
      </c>
      <c r="C25" s="59">
        <f>-INDEX(NPV_high,,MATCH(C$23,deployment_bands,0))*C$21</f>
        <v>76.023700919423206</v>
      </c>
      <c r="D25" s="59">
        <f>-INDEX(NPV_high,,MATCH(D$23,deployment_bands,0))*D$21</f>
        <v>152.04740183884641</v>
      </c>
      <c r="E25" s="59">
        <f>-INDEX(NPV_high,,MATCH(E$23,deployment_bands,0))*E$21</f>
        <v>228.0711027582696</v>
      </c>
      <c r="F25" s="59">
        <f>-INDEX(NPV_high,,MATCH(F$23,deployment_bands,0))*F$21</f>
        <v>304.09480367769282</v>
      </c>
      <c r="G25" s="59">
        <f>-INDEX(NPV_high,,MATCH(G$23,deployment_bands,0))*G$21</f>
        <v>380.11850459711604</v>
      </c>
      <c r="H25" s="59">
        <f>-INDEX(NPV_high,,MATCH(H$23,deployment_bands,0))*H$21+$G25</f>
        <v>476.97407521192741</v>
      </c>
      <c r="I25" s="59">
        <f>-INDEX(NPV_high,,MATCH(I$23,deployment_bands,0))*I$21+$G25</f>
        <v>573.82964582673878</v>
      </c>
      <c r="J25" s="59">
        <f>-INDEX(NPV_high,,MATCH(J$23,deployment_bands,0))*J$21+$G25</f>
        <v>670.68521644155021</v>
      </c>
      <c r="K25" s="59">
        <f>-INDEX(NPV_high,,MATCH(K$23,deployment_bands,0))*K$21+$G25</f>
        <v>767.54078705636152</v>
      </c>
      <c r="L25" s="59">
        <f>-INDEX(NPV_high,,MATCH(L$23,deployment_bands,0))*L$21+$G25</f>
        <v>864.39635767117284</v>
      </c>
      <c r="M25" s="59">
        <f>-INDEX(NPV_high,,MATCH(M$23,deployment_bands,0))*M$21+$L25</f>
        <v>968.62986107376662</v>
      </c>
      <c r="N25" s="59">
        <f>-INDEX(NPV_high,,MATCH(N$23,deployment_bands,0))*N$21+$L25</f>
        <v>1072.8633644763604</v>
      </c>
      <c r="O25" s="59">
        <f>-INDEX(NPV_high,,MATCH(O$23,deployment_bands,0))*O$21+$L25</f>
        <v>1177.0968678789541</v>
      </c>
      <c r="P25" s="59">
        <f>-INDEX(NPV_high,,MATCH(P$23,deployment_bands,0))*P$21+$L25</f>
        <v>1281.3303712815477</v>
      </c>
      <c r="Q25" s="59">
        <f>-INDEX(NPV_high,,MATCH(Q$23,deployment_bands,0))*Q$21+$L25</f>
        <v>1385.5638746841416</v>
      </c>
      <c r="R25" s="59">
        <f>-INDEX(NPV_high,,MATCH(R$23,deployment_bands,0))*R$21+$Q25</f>
        <v>1501.725812272975</v>
      </c>
      <c r="S25" s="59">
        <f>-INDEX(NPV_high,,MATCH(S$23,deployment_bands,0))*S$21+$Q25</f>
        <v>1617.8877498618083</v>
      </c>
      <c r="T25" s="59">
        <f>-INDEX(NPV_high,,MATCH(T$23,deployment_bands,0))*T$21+$Q25</f>
        <v>1734.0496874506416</v>
      </c>
      <c r="U25" s="59">
        <f>-INDEX(NPV_high,,MATCH(U$23,deployment_bands,0))*U$21+$Q25</f>
        <v>1850.2116250394749</v>
      </c>
      <c r="V25" s="59">
        <f>-INDEX(NPV_high,,MATCH(V$23,deployment_bands,0))*V$21+$Q25</f>
        <v>1966.3735626283083</v>
      </c>
      <c r="W25" s="59">
        <f>-INDEX(NPV_high,,MATCH(W$23,deployment_bands,0))*W$21+$V25</f>
        <v>2084.5041600522522</v>
      </c>
      <c r="X25" s="59">
        <f>-INDEX(NPV_high,,MATCH(X$23,deployment_bands,0))*X$21+$V25</f>
        <v>2202.6347574761967</v>
      </c>
      <c r="Y25" s="59">
        <f>-INDEX(NPV_high,,MATCH(Y$23,deployment_bands,0))*Y$21+$V25</f>
        <v>2320.7653549001407</v>
      </c>
      <c r="Z25" s="59">
        <f>-INDEX(NPV_high,,MATCH(Z$23,deployment_bands,0))*Z$21+$V25</f>
        <v>2438.8959523240846</v>
      </c>
      <c r="AA25" s="59">
        <f>-INDEX(NPV_high,,MATCH(AA$23,deployment_bands,0))*AA$21+$V25</f>
        <v>2557.0265497480286</v>
      </c>
      <c r="AB25" s="59">
        <f>-INDEX(NPV_high,,MATCH(AB$23,deployment_bands,0))*AB$21+$AA25</f>
        <v>2690.9881459529674</v>
      </c>
      <c r="AC25" s="59">
        <f>-INDEX(NPV_high,,MATCH(AC$23,deployment_bands,0))*AC$21+$AA25</f>
        <v>2824.9497421579063</v>
      </c>
      <c r="AD25" s="59">
        <f>-INDEX(NPV_high,,MATCH(AD$23,deployment_bands,0))*AD$21+$AA25</f>
        <v>2958.9113383628451</v>
      </c>
      <c r="AE25" s="59">
        <f>-INDEX(NPV_high,,MATCH(AE$23,deployment_bands,0))*AE$21+$AA25</f>
        <v>3092.8729345677839</v>
      </c>
      <c r="AF25" s="59">
        <f>-INDEX(NPV_high,,MATCH(AF$23,deployment_bands,0))*AF$21+$AA25</f>
        <v>3226.8345307727227</v>
      </c>
      <c r="AG25" s="59">
        <f>-INDEX(NPV_high,,MATCH(AG$23,deployment_bands,0))*AG$21+$AF25</f>
        <v>3358.3278981675703</v>
      </c>
      <c r="AH25" s="59">
        <f>-INDEX(NPV_high,,MATCH(AH$23,deployment_bands,0))*AH$21+$AF25</f>
        <v>3489.8212655624175</v>
      </c>
      <c r="AI25" s="59">
        <f>-INDEX(NPV_high,,MATCH(AI$23,deployment_bands,0))*AI$21+$AF25</f>
        <v>3621.3146329572651</v>
      </c>
      <c r="AJ25" s="59">
        <f>-INDEX(NPV_high,,MATCH(AJ$23,deployment_bands,0))*AJ$21+$AF25</f>
        <v>3752.8080003521127</v>
      </c>
      <c r="AK25" s="59">
        <f>-INDEX(NPV_high,,MATCH(AK$23,deployment_bands,0))*AK$21+$AF25</f>
        <v>3884.3013677469598</v>
      </c>
      <c r="AL25" s="59">
        <f>-INDEX(NPV_high,,MATCH(AL$23,deployment_bands,0))*AL$21+$AK25</f>
        <v>4101.7523646307518</v>
      </c>
      <c r="AM25" s="59">
        <f>-INDEX(NPV_high,,MATCH(AM$23,deployment_bands,0))*AM$21+$AK25</f>
        <v>4319.2033615145447</v>
      </c>
      <c r="AN25" s="59">
        <f>-INDEX(NPV_high,,MATCH(AN$23,deployment_bands,0))*AN$21+$AK25</f>
        <v>4536.6543583983366</v>
      </c>
      <c r="AO25" s="59">
        <f>-INDEX(NPV_high,,MATCH(AO$23,deployment_bands,0))*AO$21+$AK25</f>
        <v>4754.1053552821286</v>
      </c>
      <c r="AP25" s="59">
        <f>-INDEX(NPV_high,,MATCH(AP$23,deployment_bands,0))*AP$21+$AK25</f>
        <v>4971.5563521659205</v>
      </c>
      <c r="AQ25" s="59">
        <f>-INDEX(NPV_high,,MATCH(AQ$23,deployment_bands,0))*AQ$21+$AP25</f>
        <v>5333.8521765932783</v>
      </c>
      <c r="AR25" s="59">
        <f>-INDEX(NPV_high,,MATCH(AR$23,deployment_bands,0))*AR$21+$AP25</f>
        <v>5696.1480010206351</v>
      </c>
      <c r="AS25" s="59">
        <f>-INDEX(NPV_high,,MATCH(AS$23,deployment_bands,0))*AS$21+$AP25</f>
        <v>6058.4438254479928</v>
      </c>
      <c r="AT25" s="59">
        <f>-INDEX(NPV_high,,MATCH(AT$23,deployment_bands,0))*AT$21+$AP25</f>
        <v>6420.7396498753496</v>
      </c>
      <c r="AU25" s="59">
        <f>-INDEX(NPV_high,,MATCH(AU$23,deployment_bands,0))*AU$21+$AP25</f>
        <v>6783.0354743027074</v>
      </c>
    </row>
    <row r="26" spans="1:47" x14ac:dyDescent="0.4">
      <c r="A26" s="1" t="s">
        <v>123</v>
      </c>
      <c r="C26" s="59">
        <f>-INDEX(NPV_central,,MATCH(C$23,deployment_bands,0))*C$21</f>
        <v>59.842469008373428</v>
      </c>
      <c r="D26" s="59">
        <f>-INDEX(NPV_central,,MATCH(D$23,deployment_bands,0))*D$21</f>
        <v>119.68493801674686</v>
      </c>
      <c r="E26" s="59">
        <f>-INDEX(NPV_central,,MATCH(E$23,deployment_bands,0))*E$21</f>
        <v>179.52740702512028</v>
      </c>
      <c r="F26" s="59">
        <f>-INDEX(NPV_central,,MATCH(F$23,deployment_bands,0))*F$21</f>
        <v>239.36987603349371</v>
      </c>
      <c r="G26" s="59">
        <f>-INDEX(NPV_central,,MATCH(G$23,deployment_bands,0))*G$21</f>
        <v>299.21234504186714</v>
      </c>
      <c r="H26" s="59">
        <f>-INDEX(NPV_central,,MATCH(H$23,deployment_bands,0))*H$21+$G26</f>
        <v>376.213619525691</v>
      </c>
      <c r="I26" s="59">
        <f>-INDEX(NPV_central,,MATCH(I$23,deployment_bands,0))*I$21+$G26</f>
        <v>453.21489400951486</v>
      </c>
      <c r="J26" s="59">
        <f>-INDEX(NPV_central,,MATCH(J$23,deployment_bands,0))*J$21+$G26</f>
        <v>530.21616849333873</v>
      </c>
      <c r="K26" s="59">
        <f>-INDEX(NPV_central,,MATCH(K$23,deployment_bands,0))*K$21+$G26</f>
        <v>607.21744297716259</v>
      </c>
      <c r="L26" s="59">
        <f>-INDEX(NPV_central,,MATCH(L$23,deployment_bands,0))*L$21+$G26</f>
        <v>684.21871746098645</v>
      </c>
      <c r="M26" s="59">
        <f>-INDEX(NPV_central,,MATCH(M$23,deployment_bands,0))*M$21+$L26</f>
        <v>767.28400581588164</v>
      </c>
      <c r="N26" s="59">
        <f>-INDEX(NPV_central,,MATCH(N$23,deployment_bands,0))*N$21+$L26</f>
        <v>850.34929417077683</v>
      </c>
      <c r="O26" s="59">
        <f>-INDEX(NPV_central,,MATCH(O$23,deployment_bands,0))*O$21+$L26</f>
        <v>933.4145825256719</v>
      </c>
      <c r="P26" s="59">
        <f>-INDEX(NPV_central,,MATCH(P$23,deployment_bands,0))*P$21+$L26</f>
        <v>1016.4798708805671</v>
      </c>
      <c r="Q26" s="59">
        <f>-INDEX(NPV_central,,MATCH(Q$23,deployment_bands,0))*Q$21+$L26</f>
        <v>1099.5451592354623</v>
      </c>
      <c r="R26" s="59">
        <f>-INDEX(NPV_central,,MATCH(R$23,deployment_bands,0))*R$21+$Q26</f>
        <v>1193.6704409326017</v>
      </c>
      <c r="S26" s="59">
        <f>-INDEX(NPV_central,,MATCH(S$23,deployment_bands,0))*S$21+$Q26</f>
        <v>1287.795722629741</v>
      </c>
      <c r="T26" s="59">
        <f>-INDEX(NPV_central,,MATCH(T$23,deployment_bands,0))*T$21+$Q26</f>
        <v>1381.9210043268804</v>
      </c>
      <c r="U26" s="59">
        <f>-INDEX(NPV_central,,MATCH(U$23,deployment_bands,0))*U$21+$Q26</f>
        <v>1476.0462860240198</v>
      </c>
      <c r="V26" s="59">
        <f>-INDEX(NPV_central,,MATCH(V$23,deployment_bands,0))*V$21+$Q26</f>
        <v>1570.1715677211591</v>
      </c>
      <c r="W26" s="59">
        <f>-INDEX(NPV_central,,MATCH(W$23,deployment_bands,0))*W$21+$V26</f>
        <v>1663.3462572581257</v>
      </c>
      <c r="X26" s="59">
        <f>-INDEX(NPV_central,,MATCH(X$23,deployment_bands,0))*X$21+$V26</f>
        <v>1756.5209467950922</v>
      </c>
      <c r="Y26" s="59">
        <f>-INDEX(NPV_central,,MATCH(Y$23,deployment_bands,0))*Y$21+$V26</f>
        <v>1849.6956363320587</v>
      </c>
      <c r="Z26" s="59">
        <f>-INDEX(NPV_central,,MATCH(Z$23,deployment_bands,0))*Z$21+$V26</f>
        <v>1942.8703258690252</v>
      </c>
      <c r="AA26" s="59">
        <f>-INDEX(NPV_central,,MATCH(AA$23,deployment_bands,0))*AA$21+$V26</f>
        <v>2036.0450154059918</v>
      </c>
      <c r="AB26" s="59">
        <f>-INDEX(NPV_central,,MATCH(AB$23,deployment_bands,0))*AB$21+$AA26</f>
        <v>2142.5856805366761</v>
      </c>
      <c r="AC26" s="59">
        <f>-INDEX(NPV_central,,MATCH(AC$23,deployment_bands,0))*AC$21+$AA26</f>
        <v>2249.126345667361</v>
      </c>
      <c r="AD26" s="59">
        <f>-INDEX(NPV_central,,MATCH(AD$23,deployment_bands,0))*AD$21+$AA26</f>
        <v>2355.6670107980453</v>
      </c>
      <c r="AE26" s="59">
        <f>-INDEX(NPV_central,,MATCH(AE$23,deployment_bands,0))*AE$21+$AA26</f>
        <v>2462.2076759287302</v>
      </c>
      <c r="AF26" s="59">
        <f>-INDEX(NPV_central,,MATCH(AF$23,deployment_bands,0))*AF$21+$AA26</f>
        <v>2568.7483410594145</v>
      </c>
      <c r="AG26" s="59">
        <f>-INDEX(NPV_central,,MATCH(AG$23,deployment_bands,0))*AG$21+$AF26</f>
        <v>2680.2909479705627</v>
      </c>
      <c r="AH26" s="59">
        <f>-INDEX(NPV_central,,MATCH(AH$23,deployment_bands,0))*AH$21+$AF26</f>
        <v>2791.8335548817104</v>
      </c>
      <c r="AI26" s="59">
        <f>-INDEX(NPV_central,,MATCH(AI$23,deployment_bands,0))*AI$21+$AF26</f>
        <v>2903.3761617928585</v>
      </c>
      <c r="AJ26" s="59">
        <f>-INDEX(NPV_central,,MATCH(AJ$23,deployment_bands,0))*AJ$21+$AF26</f>
        <v>3014.9187687040067</v>
      </c>
      <c r="AK26" s="59">
        <f>-INDEX(NPV_central,,MATCH(AK$23,deployment_bands,0))*AK$21+$AF26</f>
        <v>3126.4613756151548</v>
      </c>
      <c r="AL26" s="59">
        <f>-INDEX(NPV_central,,MATCH(AL$23,deployment_bands,0))*AL$21+$AK26</f>
        <v>3291.2173926583991</v>
      </c>
      <c r="AM26" s="59">
        <f>-INDEX(NPV_central,,MATCH(AM$23,deployment_bands,0))*AM$21+$AK26</f>
        <v>3455.9734097016435</v>
      </c>
      <c r="AN26" s="59">
        <f>-INDEX(NPV_central,,MATCH(AN$23,deployment_bands,0))*AN$21+$AK26</f>
        <v>3620.7294267448879</v>
      </c>
      <c r="AO26" s="59">
        <f>-INDEX(NPV_central,,MATCH(AO$23,deployment_bands,0))*AO$21+$AK26</f>
        <v>3785.4854437881322</v>
      </c>
      <c r="AP26" s="59">
        <f>-INDEX(NPV_central,,MATCH(AP$23,deployment_bands,0))*AP$21+$AK26</f>
        <v>3950.2414608313766</v>
      </c>
      <c r="AQ26" s="59">
        <f>-INDEX(NPV_central,,MATCH(AQ$23,deployment_bands,0))*AQ$21+$AP26</f>
        <v>4235.7967548987326</v>
      </c>
      <c r="AR26" s="59">
        <f>-INDEX(NPV_central,,MATCH(AR$23,deployment_bands,0))*AR$21+$AP26</f>
        <v>4521.3520489660896</v>
      </c>
      <c r="AS26" s="59">
        <f>-INDEX(NPV_central,,MATCH(AS$23,deployment_bands,0))*AS$21+$AP26</f>
        <v>4806.9073430334456</v>
      </c>
      <c r="AT26" s="59">
        <f>-INDEX(NPV_central,,MATCH(AT$23,deployment_bands,0))*AT$21+$AP26</f>
        <v>5092.4626371008017</v>
      </c>
      <c r="AU26" s="59">
        <f>-INDEX(NPV_central,,MATCH(AU$23,deployment_bands,0))*AU$21+$AP26</f>
        <v>5378.0179311681577</v>
      </c>
    </row>
    <row r="27" spans="1:47" x14ac:dyDescent="0.45">
      <c r="D27" s="23"/>
      <c r="E27" s="22"/>
    </row>
    <row r="28" spans="1:47" x14ac:dyDescent="0.45">
      <c r="AJ28" s="2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5ECF0-F163-4299-80D5-2DC71D7939AC}">
  <dimension ref="A1"/>
  <sheetViews>
    <sheetView zoomScale="80" zoomScaleNormal="80" workbookViewId="0">
      <selection activeCell="H39" sqref="H39"/>
    </sheetView>
  </sheetViews>
  <sheetFormatPr defaultRowHeight="14.25" x14ac:dyDescent="0.4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DE5BA-9467-4DAC-8E75-C8C5E741398D}">
  <sheetPr codeName="Sheet1"/>
  <dimension ref="A1:AN14"/>
  <sheetViews>
    <sheetView zoomScale="85" zoomScaleNormal="85" workbookViewId="0">
      <selection activeCell="H37" sqref="H37"/>
    </sheetView>
  </sheetViews>
  <sheetFormatPr defaultColWidth="9" defaultRowHeight="14.25" x14ac:dyDescent="0.45"/>
  <cols>
    <col min="1" max="2" width="3" style="1" customWidth="1"/>
    <col min="3" max="3" width="39.59765625" style="1" customWidth="1"/>
    <col min="4" max="11" width="14" style="1" customWidth="1"/>
    <col min="12" max="12" width="15.3984375" style="1" customWidth="1"/>
    <col min="13" max="53" width="14" style="1" customWidth="1"/>
    <col min="54" max="16384" width="9" style="1"/>
  </cols>
  <sheetData>
    <row r="1" spans="1:40" s="16" customFormat="1" ht="30.75" x14ac:dyDescent="0.7">
      <c r="A1" s="66" t="s">
        <v>0</v>
      </c>
    </row>
    <row r="3" spans="1:40" ht="18" x14ac:dyDescent="0.55000000000000004">
      <c r="B3" s="6" t="s">
        <v>1</v>
      </c>
      <c r="F3" s="12"/>
    </row>
    <row r="4" spans="1:40" ht="18" x14ac:dyDescent="0.55000000000000004">
      <c r="B4" s="6"/>
      <c r="C4" s="10" t="s">
        <v>2</v>
      </c>
      <c r="D4" s="11">
        <v>0.02</v>
      </c>
      <c r="F4" s="12"/>
    </row>
    <row r="5" spans="1:40" ht="18" x14ac:dyDescent="0.55000000000000004">
      <c r="B5" s="6"/>
      <c r="D5" s="42"/>
      <c r="F5" s="12"/>
      <c r="H5" s="45"/>
    </row>
    <row r="6" spans="1:40" ht="28.5" x14ac:dyDescent="0.45">
      <c r="C6" s="10" t="s">
        <v>120</v>
      </c>
      <c r="D6" s="41">
        <v>7.9000000000000001E-2</v>
      </c>
      <c r="G6" s="10"/>
      <c r="H6" s="10"/>
      <c r="I6" s="10"/>
      <c r="J6" s="10"/>
      <c r="K6" s="10"/>
      <c r="M6" s="10"/>
    </row>
    <row r="7" spans="1:40" ht="28.5" x14ac:dyDescent="0.45">
      <c r="C7" s="10" t="s">
        <v>3</v>
      </c>
      <c r="D7" s="53">
        <v>2.6379398672407213</v>
      </c>
      <c r="G7" s="15"/>
      <c r="H7" s="15"/>
      <c r="I7" s="12"/>
      <c r="J7" s="15"/>
      <c r="K7" s="22"/>
    </row>
    <row r="8" spans="1:40" x14ac:dyDescent="0.45">
      <c r="K8" s="5"/>
    </row>
    <row r="9" spans="1:40" ht="14.65" thickBot="1" x14ac:dyDescent="0.5">
      <c r="C9" s="65" t="s">
        <v>127</v>
      </c>
      <c r="D9" s="4"/>
      <c r="E9" s="4" t="s">
        <v>4</v>
      </c>
      <c r="F9" s="4" t="str">
        <f t="shared" ref="F9:AN9" si="0">LEFT(E9,4)+1&amp;"/"&amp;RIGHT(E9,2)+1</f>
        <v>2021/22</v>
      </c>
      <c r="G9" s="4" t="str">
        <f t="shared" si="0"/>
        <v>2022/23</v>
      </c>
      <c r="H9" s="4" t="str">
        <f t="shared" si="0"/>
        <v>2023/24</v>
      </c>
      <c r="I9" s="4" t="str">
        <f t="shared" si="0"/>
        <v>2024/25</v>
      </c>
      <c r="J9" s="4" t="str">
        <f t="shared" si="0"/>
        <v>2025/26</v>
      </c>
      <c r="K9" s="4" t="str">
        <f t="shared" si="0"/>
        <v>2026/27</v>
      </c>
      <c r="L9" s="4" t="str">
        <f t="shared" si="0"/>
        <v>2027/28</v>
      </c>
      <c r="M9" s="4" t="str">
        <f t="shared" si="0"/>
        <v>2028/29</v>
      </c>
      <c r="N9" s="4" t="str">
        <f t="shared" si="0"/>
        <v>2029/30</v>
      </c>
      <c r="O9" s="4" t="str">
        <f t="shared" si="0"/>
        <v>2030/31</v>
      </c>
      <c r="P9" s="4" t="str">
        <f t="shared" si="0"/>
        <v>2031/32</v>
      </c>
      <c r="Q9" s="4" t="str">
        <f t="shared" si="0"/>
        <v>2032/33</v>
      </c>
      <c r="R9" s="4" t="str">
        <f t="shared" si="0"/>
        <v>2033/34</v>
      </c>
      <c r="S9" s="4" t="str">
        <f t="shared" si="0"/>
        <v>2034/35</v>
      </c>
      <c r="T9" s="4" t="str">
        <f t="shared" si="0"/>
        <v>2035/36</v>
      </c>
      <c r="U9" s="4" t="str">
        <f t="shared" si="0"/>
        <v>2036/37</v>
      </c>
      <c r="V9" s="4" t="str">
        <f t="shared" si="0"/>
        <v>2037/38</v>
      </c>
      <c r="W9" s="4" t="str">
        <f t="shared" si="0"/>
        <v>2038/39</v>
      </c>
      <c r="X9" s="4" t="str">
        <f t="shared" si="0"/>
        <v>2039/40</v>
      </c>
      <c r="Y9" s="4" t="str">
        <f t="shared" si="0"/>
        <v>2040/41</v>
      </c>
      <c r="Z9" s="4" t="str">
        <f t="shared" si="0"/>
        <v>2041/42</v>
      </c>
      <c r="AA9" s="4" t="str">
        <f t="shared" si="0"/>
        <v>2042/43</v>
      </c>
      <c r="AB9" s="4" t="str">
        <f t="shared" si="0"/>
        <v>2043/44</v>
      </c>
      <c r="AC9" s="4" t="str">
        <f t="shared" si="0"/>
        <v>2044/45</v>
      </c>
      <c r="AD9" s="4" t="str">
        <f t="shared" si="0"/>
        <v>2045/46</v>
      </c>
      <c r="AE9" s="4" t="str">
        <f t="shared" si="0"/>
        <v>2046/47</v>
      </c>
      <c r="AF9" s="4" t="str">
        <f t="shared" si="0"/>
        <v>2047/48</v>
      </c>
      <c r="AG9" s="4" t="str">
        <f t="shared" si="0"/>
        <v>2048/49</v>
      </c>
      <c r="AH9" s="4" t="str">
        <f t="shared" si="0"/>
        <v>2049/50</v>
      </c>
      <c r="AI9" s="4" t="str">
        <f t="shared" si="0"/>
        <v>2050/51</v>
      </c>
      <c r="AJ9" s="4" t="str">
        <f t="shared" si="0"/>
        <v>2051/52</v>
      </c>
      <c r="AK9" s="4" t="str">
        <f t="shared" si="0"/>
        <v>2052/53</v>
      </c>
      <c r="AL9" s="4" t="str">
        <f t="shared" si="0"/>
        <v>2053/54</v>
      </c>
      <c r="AM9" s="4" t="str">
        <f t="shared" si="0"/>
        <v>2054/55</v>
      </c>
      <c r="AN9" s="4" t="str">
        <f t="shared" si="0"/>
        <v>2055/56</v>
      </c>
    </row>
    <row r="10" spans="1:40" ht="14.65" thickBot="1" x14ac:dyDescent="0.5">
      <c r="C10" s="3" t="s">
        <v>6</v>
      </c>
      <c r="D10" s="8"/>
      <c r="E10" s="67">
        <v>1.5</v>
      </c>
      <c r="F10" s="67">
        <v>1.5</v>
      </c>
      <c r="G10" s="67">
        <v>1.5</v>
      </c>
      <c r="H10" s="67">
        <v>1.5</v>
      </c>
      <c r="I10" s="67">
        <v>1.5</v>
      </c>
      <c r="J10" s="67">
        <v>1.5</v>
      </c>
      <c r="K10" s="67">
        <v>1.5</v>
      </c>
      <c r="L10" s="67">
        <v>1.5</v>
      </c>
      <c r="M10" s="67">
        <v>1.5</v>
      </c>
      <c r="N10" s="67">
        <v>1.5</v>
      </c>
      <c r="O10" s="67">
        <v>1.5</v>
      </c>
      <c r="P10" s="67">
        <v>1.5</v>
      </c>
      <c r="Q10" s="67">
        <v>1.5</v>
      </c>
      <c r="R10" s="67">
        <v>1.5</v>
      </c>
      <c r="S10" s="67">
        <v>1.5</v>
      </c>
      <c r="T10" s="67">
        <v>1.5</v>
      </c>
      <c r="U10" s="67">
        <v>1.5</v>
      </c>
      <c r="V10" s="67">
        <v>1.5</v>
      </c>
      <c r="W10" s="67">
        <v>1.5</v>
      </c>
      <c r="X10" s="67">
        <v>1.5</v>
      </c>
      <c r="Y10" s="67">
        <v>1.5</v>
      </c>
      <c r="Z10" s="67">
        <v>1.5</v>
      </c>
      <c r="AA10" s="67">
        <v>1.5</v>
      </c>
      <c r="AB10" s="67">
        <v>1.5</v>
      </c>
      <c r="AC10" s="67">
        <v>1.5</v>
      </c>
      <c r="AD10" s="67">
        <v>1.5</v>
      </c>
      <c r="AE10" s="67">
        <v>1.5</v>
      </c>
      <c r="AF10" s="67">
        <v>1.5</v>
      </c>
      <c r="AG10" s="67">
        <v>1.5</v>
      </c>
      <c r="AH10" s="67">
        <v>1.5</v>
      </c>
      <c r="AI10" s="67">
        <v>1.5</v>
      </c>
      <c r="AJ10" s="67">
        <v>1.5</v>
      </c>
      <c r="AK10" s="67">
        <v>1.5</v>
      </c>
      <c r="AL10" s="67">
        <v>1.5</v>
      </c>
      <c r="AM10" s="67">
        <v>1.5</v>
      </c>
      <c r="AN10" s="67">
        <v>1.5</v>
      </c>
    </row>
    <row r="11" spans="1:40" ht="14.65" thickBot="1" x14ac:dyDescent="0.5">
      <c r="C11" s="3" t="s">
        <v>5</v>
      </c>
      <c r="D11" s="8"/>
      <c r="E11" s="67">
        <v>4</v>
      </c>
      <c r="F11" s="67">
        <v>4</v>
      </c>
      <c r="G11" s="67">
        <v>4</v>
      </c>
      <c r="H11" s="67">
        <v>4</v>
      </c>
      <c r="I11" s="67">
        <v>4</v>
      </c>
      <c r="J11" s="67">
        <v>4</v>
      </c>
      <c r="K11" s="67">
        <v>4</v>
      </c>
      <c r="L11" s="67">
        <v>4</v>
      </c>
      <c r="M11" s="67">
        <v>4</v>
      </c>
      <c r="N11" s="67">
        <v>4</v>
      </c>
      <c r="O11" s="67">
        <v>1.85</v>
      </c>
      <c r="P11" s="67">
        <v>1.85</v>
      </c>
      <c r="Q11" s="67">
        <v>1.85</v>
      </c>
      <c r="R11" s="67">
        <v>1.85</v>
      </c>
      <c r="S11" s="67">
        <v>1.85</v>
      </c>
      <c r="T11" s="67">
        <v>1.85</v>
      </c>
      <c r="U11" s="67">
        <v>1.85</v>
      </c>
      <c r="V11" s="67">
        <v>1.85</v>
      </c>
      <c r="W11" s="67">
        <v>1.85</v>
      </c>
      <c r="X11" s="67">
        <v>1.85</v>
      </c>
      <c r="Y11" s="67">
        <v>1.85</v>
      </c>
      <c r="Z11" s="67">
        <v>1.85</v>
      </c>
      <c r="AA11" s="67">
        <v>1.85</v>
      </c>
      <c r="AB11" s="67">
        <v>1.85</v>
      </c>
      <c r="AC11" s="67">
        <v>1.85</v>
      </c>
      <c r="AD11" s="67">
        <v>1.85</v>
      </c>
      <c r="AE11" s="67">
        <v>1.85</v>
      </c>
      <c r="AF11" s="67">
        <v>1.85</v>
      </c>
      <c r="AG11" s="67">
        <v>1.85</v>
      </c>
      <c r="AH11" s="67">
        <v>1.85</v>
      </c>
      <c r="AI11" s="67">
        <v>1.85</v>
      </c>
      <c r="AJ11" s="67">
        <v>1.85</v>
      </c>
      <c r="AK11" s="67">
        <v>1.85</v>
      </c>
      <c r="AL11" s="67">
        <v>1.85</v>
      </c>
      <c r="AM11" s="67">
        <v>1.85</v>
      </c>
      <c r="AN11" s="67">
        <v>1.85</v>
      </c>
    </row>
    <row r="13" spans="1:40" x14ac:dyDescent="0.45">
      <c r="C13" s="65" t="s">
        <v>118</v>
      </c>
      <c r="E13" s="45" t="s">
        <v>97</v>
      </c>
      <c r="F13" s="45" t="s">
        <v>98</v>
      </c>
      <c r="G13" s="45" t="s">
        <v>99</v>
      </c>
      <c r="H13" s="45" t="s">
        <v>100</v>
      </c>
      <c r="I13" s="45" t="s">
        <v>101</v>
      </c>
      <c r="J13" s="45" t="s">
        <v>103</v>
      </c>
      <c r="K13" s="45" t="s">
        <v>104</v>
      </c>
      <c r="L13" s="45" t="s">
        <v>105</v>
      </c>
      <c r="M13" s="45" t="s">
        <v>106</v>
      </c>
      <c r="N13" s="45" t="s">
        <v>107</v>
      </c>
      <c r="O13" s="45" t="s">
        <v>108</v>
      </c>
      <c r="P13" s="45" t="s">
        <v>109</v>
      </c>
      <c r="Q13" s="45" t="s">
        <v>110</v>
      </c>
      <c r="R13" s="45" t="s">
        <v>111</v>
      </c>
      <c r="S13" s="45" t="s">
        <v>112</v>
      </c>
      <c r="T13" s="45" t="s">
        <v>113</v>
      </c>
      <c r="U13" s="45" t="s">
        <v>114</v>
      </c>
      <c r="V13" s="45" t="s">
        <v>115</v>
      </c>
      <c r="W13" s="45" t="s">
        <v>116</v>
      </c>
      <c r="X13" s="45" t="s">
        <v>117</v>
      </c>
      <c r="Y13" s="45"/>
      <c r="Z13" s="45"/>
    </row>
    <row r="14" spans="1:40" x14ac:dyDescent="0.45">
      <c r="C14" s="3" t="s">
        <v>102</v>
      </c>
      <c r="E14" s="68">
        <v>0.2</v>
      </c>
      <c r="F14" s="68">
        <v>0.3</v>
      </c>
      <c r="G14" s="68">
        <v>0.4</v>
      </c>
      <c r="H14" s="68">
        <v>0.5</v>
      </c>
      <c r="I14" s="68">
        <v>0.6</v>
      </c>
      <c r="J14" s="68">
        <v>0.7</v>
      </c>
      <c r="K14" s="68">
        <v>0.8</v>
      </c>
      <c r="L14" s="68">
        <v>0.9</v>
      </c>
      <c r="M14" s="68">
        <v>0.9</v>
      </c>
      <c r="N14" s="68">
        <v>0.9</v>
      </c>
      <c r="O14" s="68">
        <v>0.9</v>
      </c>
      <c r="P14" s="68">
        <v>0.9</v>
      </c>
      <c r="Q14" s="68">
        <v>0.9</v>
      </c>
      <c r="R14" s="68">
        <v>0.9</v>
      </c>
      <c r="S14" s="68">
        <v>0.9</v>
      </c>
      <c r="T14" s="68">
        <v>0.9</v>
      </c>
      <c r="U14" s="68">
        <v>0.9</v>
      </c>
      <c r="V14" s="68">
        <v>0.9</v>
      </c>
      <c r="W14" s="68">
        <v>0.9</v>
      </c>
      <c r="X14" s="68">
        <v>0.9</v>
      </c>
    </row>
  </sheetData>
  <phoneticPr fontId="20"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FEF6B-84A9-47D0-BDC1-A4B4F21BBEF2}">
  <sheetPr codeName="Sheet2"/>
  <dimension ref="A1:AO322"/>
  <sheetViews>
    <sheetView zoomScale="70" zoomScaleNormal="70" workbookViewId="0">
      <pane xSplit="5" topLeftCell="F1" activePane="topRight" state="frozen"/>
      <selection activeCell="A22" sqref="A22"/>
      <selection pane="topRight" activeCell="I8" sqref="I8"/>
    </sheetView>
  </sheetViews>
  <sheetFormatPr defaultColWidth="9" defaultRowHeight="14.25" outlineLevelRow="1" x14ac:dyDescent="0.45"/>
  <cols>
    <col min="1" max="2" width="3.59765625" style="1" customWidth="1"/>
    <col min="3" max="3" width="35.59765625" style="1" customWidth="1"/>
    <col min="4" max="4" width="18.1328125" style="1" customWidth="1"/>
    <col min="5" max="11" width="14" style="1" customWidth="1"/>
    <col min="12" max="41" width="12" style="1" customWidth="1"/>
    <col min="42" max="42" width="9" style="1"/>
    <col min="43" max="43" width="16" style="1" customWidth="1"/>
    <col min="44" max="16384" width="9" style="1"/>
  </cols>
  <sheetData>
    <row r="1" spans="1:41" s="16" customFormat="1" ht="30.75" x14ac:dyDescent="0.7">
      <c r="A1" s="66" t="s">
        <v>47</v>
      </c>
      <c r="X1" s="1"/>
      <c r="Y1" s="1"/>
      <c r="Z1" s="1"/>
      <c r="AA1" s="1"/>
      <c r="AB1" s="1"/>
      <c r="AC1" s="1"/>
      <c r="AD1" s="1"/>
      <c r="AE1" s="1"/>
      <c r="AF1" s="1"/>
    </row>
    <row r="2" spans="1:41" s="16" customFormat="1" ht="18.95" customHeight="1" x14ac:dyDescent="0.4">
      <c r="A2" s="36" t="s">
        <v>119</v>
      </c>
      <c r="H2" s="1"/>
      <c r="M2" s="46"/>
      <c r="N2" s="46"/>
      <c r="O2" s="46"/>
      <c r="P2" s="46"/>
      <c r="Q2" s="46"/>
      <c r="R2" s="46"/>
      <c r="S2" s="46"/>
      <c r="X2" s="1"/>
      <c r="Y2" s="1"/>
      <c r="Z2" s="1"/>
      <c r="AA2" s="1"/>
      <c r="AB2" s="1"/>
      <c r="AC2" s="1"/>
      <c r="AD2" s="1"/>
      <c r="AE2" s="1"/>
      <c r="AF2" s="1"/>
    </row>
    <row r="3" spans="1:41" s="16" customFormat="1" ht="18.95" customHeight="1" x14ac:dyDescent="0.45">
      <c r="H3" s="9"/>
      <c r="M3" s="46"/>
      <c r="N3" s="46"/>
      <c r="O3" s="46"/>
      <c r="P3" s="46"/>
      <c r="Q3" s="46"/>
      <c r="R3" s="46"/>
      <c r="S3" s="46"/>
      <c r="X3" s="1"/>
      <c r="Y3" s="1"/>
      <c r="Z3" s="1"/>
      <c r="AA3" s="1"/>
      <c r="AB3" s="1"/>
      <c r="AC3" s="1"/>
      <c r="AD3" s="1"/>
      <c r="AE3" s="1"/>
      <c r="AF3" s="1"/>
    </row>
    <row r="4" spans="1:41" s="16" customFormat="1" ht="18.95" customHeight="1" x14ac:dyDescent="0.45">
      <c r="B4" s="1" t="s">
        <v>48</v>
      </c>
      <c r="D4" s="39">
        <f>'Fibre shortfall'!C6</f>
        <v>10</v>
      </c>
      <c r="H4" s="1"/>
      <c r="M4" s="46"/>
      <c r="N4" s="46"/>
      <c r="O4" s="46"/>
      <c r="P4" s="46"/>
      <c r="Q4" s="46"/>
      <c r="R4" s="46"/>
      <c r="S4" s="46"/>
      <c r="X4" s="1"/>
      <c r="Y4" s="1"/>
      <c r="Z4" s="1"/>
      <c r="AA4" s="1"/>
      <c r="AB4" s="1"/>
      <c r="AC4" s="1"/>
      <c r="AD4" s="1"/>
      <c r="AE4" s="1"/>
      <c r="AF4" s="1"/>
    </row>
    <row r="5" spans="1:41" s="16" customFormat="1" ht="20.25" customHeight="1" x14ac:dyDescent="0.45">
      <c r="H5" s="46"/>
      <c r="I5" s="46"/>
      <c r="J5" s="46"/>
      <c r="M5" s="46"/>
      <c r="N5" s="46"/>
      <c r="O5" s="46"/>
      <c r="P5" s="46"/>
      <c r="Q5" s="46"/>
      <c r="R5" s="46"/>
      <c r="S5" s="46"/>
      <c r="X5" s="1"/>
      <c r="Y5" s="1"/>
      <c r="Z5" s="1"/>
      <c r="AA5" s="1"/>
      <c r="AB5" s="1"/>
      <c r="AC5" s="1"/>
      <c r="AD5" s="1"/>
      <c r="AE5" s="1"/>
      <c r="AF5" s="1"/>
    </row>
    <row r="6" spans="1:41" x14ac:dyDescent="0.45">
      <c r="D6" s="4" t="s">
        <v>49</v>
      </c>
      <c r="E6" s="4" t="s">
        <v>50</v>
      </c>
      <c r="F6" s="4" t="s">
        <v>51</v>
      </c>
      <c r="M6" s="47"/>
      <c r="N6" s="47"/>
      <c r="O6" s="47"/>
      <c r="P6" s="47"/>
      <c r="Q6" s="47"/>
      <c r="R6" s="47"/>
      <c r="S6" s="47"/>
    </row>
    <row r="7" spans="1:41" ht="21" x14ac:dyDescent="0.45">
      <c r="A7" s="19" t="s">
        <v>69</v>
      </c>
      <c r="D7" s="20">
        <f>SUM(D13:W13)/million/5</f>
        <v>-43.661237097323649</v>
      </c>
      <c r="E7" s="20">
        <f>SUM(D19:W19)/million/5</f>
        <v>-76.023700919423206</v>
      </c>
      <c r="F7" s="20">
        <f>AVERAGE(D7:E7)</f>
        <v>-59.842469008373428</v>
      </c>
      <c r="G7" s="4"/>
      <c r="H7" s="13"/>
      <c r="I7" s="4"/>
      <c r="J7" s="4"/>
      <c r="K7" s="4"/>
      <c r="L7" s="4"/>
      <c r="M7" s="48"/>
      <c r="N7" s="48"/>
      <c r="O7" s="48"/>
      <c r="P7" s="48"/>
      <c r="Q7" s="48"/>
      <c r="R7" s="48"/>
      <c r="S7" s="48"/>
      <c r="T7" s="4"/>
      <c r="U7" s="4"/>
      <c r="V7" s="4"/>
      <c r="W7" s="4"/>
    </row>
    <row r="8" spans="1:41" ht="18" customHeight="1" x14ac:dyDescent="0.3">
      <c r="A8" s="19"/>
      <c r="D8" s="21">
        <v>1</v>
      </c>
      <c r="E8" s="21">
        <v>2</v>
      </c>
      <c r="F8" s="21">
        <v>3</v>
      </c>
      <c r="G8" s="21">
        <v>4</v>
      </c>
      <c r="H8" s="21">
        <v>5</v>
      </c>
      <c r="I8" s="21">
        <v>6</v>
      </c>
      <c r="J8" s="21">
        <v>7</v>
      </c>
      <c r="K8" s="21">
        <v>8</v>
      </c>
      <c r="L8" s="21">
        <v>9</v>
      </c>
      <c r="M8" s="21">
        <v>10</v>
      </c>
      <c r="N8" s="21">
        <v>11</v>
      </c>
      <c r="O8" s="21">
        <v>12</v>
      </c>
      <c r="P8" s="21">
        <v>13</v>
      </c>
      <c r="Q8" s="21">
        <v>14</v>
      </c>
      <c r="R8" s="21">
        <v>15</v>
      </c>
      <c r="S8" s="21">
        <v>16</v>
      </c>
      <c r="T8" s="21">
        <v>17</v>
      </c>
      <c r="U8" s="21">
        <v>18</v>
      </c>
      <c r="V8" s="21">
        <v>19</v>
      </c>
      <c r="W8" s="21">
        <v>20</v>
      </c>
    </row>
    <row r="9" spans="1:41" ht="18" x14ac:dyDescent="0.45">
      <c r="B9" s="18" t="s">
        <v>5</v>
      </c>
      <c r="D9" s="4" t="s">
        <v>4</v>
      </c>
      <c r="E9" s="4" t="s">
        <v>7</v>
      </c>
      <c r="F9" s="4" t="s">
        <v>8</v>
      </c>
      <c r="G9" s="4" t="s">
        <v>9</v>
      </c>
      <c r="H9" s="4" t="s">
        <v>10</v>
      </c>
      <c r="I9" s="4" t="s">
        <v>11</v>
      </c>
      <c r="J9" s="4" t="s">
        <v>12</v>
      </c>
      <c r="K9" s="4" t="s">
        <v>13</v>
      </c>
      <c r="L9" s="4" t="s">
        <v>14</v>
      </c>
      <c r="M9" s="4" t="s">
        <v>15</v>
      </c>
      <c r="N9" s="4" t="s">
        <v>16</v>
      </c>
      <c r="O9" s="4" t="s">
        <v>17</v>
      </c>
      <c r="P9" s="4" t="s">
        <v>18</v>
      </c>
      <c r="Q9" s="4" t="s">
        <v>19</v>
      </c>
      <c r="R9" s="4" t="s">
        <v>20</v>
      </c>
      <c r="S9" s="4" t="s">
        <v>21</v>
      </c>
      <c r="T9" s="4" t="s">
        <v>22</v>
      </c>
      <c r="U9" s="4" t="s">
        <v>23</v>
      </c>
      <c r="V9" s="4" t="s">
        <v>24</v>
      </c>
      <c r="W9" s="4" t="s">
        <v>25</v>
      </c>
      <c r="AG9" s="4"/>
      <c r="AH9" s="4"/>
      <c r="AI9" s="4"/>
      <c r="AJ9" s="4"/>
      <c r="AK9" s="4"/>
      <c r="AL9" s="4"/>
      <c r="AM9" s="4"/>
      <c r="AN9" s="4"/>
      <c r="AO9" s="4"/>
    </row>
    <row r="10" spans="1:41" x14ac:dyDescent="0.45">
      <c r="C10" s="3" t="s">
        <v>52</v>
      </c>
      <c r="D10" s="15">
        <f>-(D36-D25)/(1+'General inputs'!$D$6)^(COUNTA($D9:D9)-1)</f>
        <v>-326498217.88495356</v>
      </c>
      <c r="E10" s="15">
        <f>-(E36-E25)/(1+'General inputs'!$D$6)^(COUNTA($D9:E9)-1)</f>
        <v>-21070571.560056917</v>
      </c>
      <c r="F10" s="15">
        <f>-(F36-F25)/(1+'General inputs'!$D$6)^(COUNTA($D9:F9)-1)</f>
        <v>-19527869.842499461</v>
      </c>
      <c r="G10" s="15">
        <f>-(G36-G25)/(1+'General inputs'!$D$6)^(COUNTA($D9:G9)-1)</f>
        <v>-18098118.482390605</v>
      </c>
      <c r="H10" s="15">
        <f>-(H36-H25)/(1+'General inputs'!$D$6)^(COUNTA($D9:H9)-1)</f>
        <v>-16773047.713058949</v>
      </c>
      <c r="I10" s="15">
        <f>-(I36-I25)/(1+'General inputs'!$D$6)^(COUNTA($D9:I9)-1)</f>
        <v>-15544993.246579194</v>
      </c>
      <c r="J10" s="15">
        <f>-(J36-J25)/(1+'General inputs'!$D$6)^(COUNTA($D9:J9)-1)</f>
        <v>-14406851.943076178</v>
      </c>
      <c r="K10" s="15">
        <f>-(K36-K25)/(1+'General inputs'!$D$6)^(COUNTA($D9:K9)-1)</f>
        <v>-13352040.725742517</v>
      </c>
      <c r="L10" s="15">
        <f>-(L36-L25)/(1+'General inputs'!$D$6)^(COUNTA($D9:L9)-1)</f>
        <v>0</v>
      </c>
      <c r="M10" s="15">
        <f>-(M36-M25)/(1+'General inputs'!$D$6)^(COUNTA($D9:M9)-1)</f>
        <v>0</v>
      </c>
      <c r="N10" s="15">
        <f>-(N36-N25)/(1+'General inputs'!$D$6)^(COUNTA($D9:N9)-1)</f>
        <v>-1548397.3104976756</v>
      </c>
      <c r="O10" s="15">
        <f>-(O36-O25)/(1+'General inputs'!$D$6)^(COUNTA($D9:O9)-1)</f>
        <v>-4982835.6479396084</v>
      </c>
      <c r="P10" s="15">
        <f>-(P36-P25)/(1+'General inputs'!$D$6)^(COUNTA($D9:P9)-1)</f>
        <v>-1821570.7349333456</v>
      </c>
      <c r="Q10" s="15">
        <f>-(Q36-Q25)/(1+'General inputs'!$D$6)^(COUNTA($D9:Q9)-1)</f>
        <v>-2390544.704611185</v>
      </c>
      <c r="R10" s="15">
        <f>-(R36-R25)/(1+'General inputs'!$D$6)^(COUNTA($D9:R9)-1)</f>
        <v>-1394328.7454918378</v>
      </c>
      <c r="S10" s="15">
        <f>-(S36-S25)/(1+'General inputs'!$D$6)^(COUNTA($D9:S9)-1)</f>
        <v>0</v>
      </c>
      <c r="T10" s="15">
        <f>-(T36-T25)/(1+'General inputs'!$D$6)^(COUNTA($D9:T9)-1)</f>
        <v>0</v>
      </c>
      <c r="U10" s="15">
        <f>-(U36-U25)/(1+'General inputs'!$D$6)^(COUNTA($D9:U9)-1)</f>
        <v>0</v>
      </c>
      <c r="V10" s="15">
        <f>-(V36-V25)/(1+'General inputs'!$D$6)^(COUNTA($D9:V9)-1)</f>
        <v>0</v>
      </c>
      <c r="W10" s="15">
        <f>-(W36-W25)/(1+'General inputs'!$D$6)^(COUNTA($D9:W9)-1)</f>
        <v>0</v>
      </c>
    </row>
    <row r="11" spans="1:41" x14ac:dyDescent="0.45">
      <c r="C11" s="3" t="s">
        <v>53</v>
      </c>
      <c r="D11" s="15">
        <f>(D34-D23)*'General inputs'!E$11*months_in_year/(1+'General inputs'!$D$6)^(COUNTA($D9:D9)-1)</f>
        <v>0</v>
      </c>
      <c r="E11" s="15">
        <f>(E34-E23)*'General inputs'!F$11*months_in_year/(1+'General inputs'!$D$6)^(COUNTA($D9:E9)-1)</f>
        <v>8897126.9694161266</v>
      </c>
      <c r="F11" s="15">
        <f>(F34-F23)*'General inputs'!G$11*months_in_year/(1+'General inputs'!$D$6)^(COUNTA($D9:F9)-1)</f>
        <v>12368573.173423717</v>
      </c>
      <c r="G11" s="15">
        <f>(G34-G23)*'General inputs'!H$11*months_in_year/(1+'General inputs'!$D$6)^(COUNTA($D9:G9)-1)</f>
        <v>15283995.271453464</v>
      </c>
      <c r="H11" s="15">
        <f>(H34-H23)*'General inputs'!I$11*months_in_year/(1+'General inputs'!$D$6)^(COUNTA($D9:H9)-1)</f>
        <v>17706203.975270469</v>
      </c>
      <c r="I11" s="15">
        <f>(I34-I23)*'General inputs'!J$11*months_in_year/(1+'General inputs'!$D$6)^(COUNTA($D9:I9)-1)</f>
        <v>19691793.114295237</v>
      </c>
      <c r="J11" s="15">
        <f>(J34-J23)*'General inputs'!K$11*months_in_year/(1+'General inputs'!$D$6)^(COUNTA($D9:J9)-1)</f>
        <v>21291713.283915151</v>
      </c>
      <c r="K11" s="15">
        <f>(K34-K23)*'General inputs'!L$11*months_in_year/(1+'General inputs'!$D$6)^(COUNTA($D9:K9)-1)</f>
        <v>22551794.819452032</v>
      </c>
      <c r="L11" s="15">
        <f>(L34-L23)*'General inputs'!M$11*months_in_year/(1+'General inputs'!$D$6)^(COUNTA($D9:L9)-1)</f>
        <v>23513224.441041276</v>
      </c>
      <c r="M11" s="15">
        <f>(M34-M23)*'General inputs'!N$11*months_in_year/(1+'General inputs'!$D$6)^(COUNTA($D9:M9)-1)</f>
        <v>21791681.59503362</v>
      </c>
      <c r="N11" s="15">
        <f>(N34-N23)*'General inputs'!O$11*months_in_year/(1+'General inputs'!$D$6)^(COUNTA($D9:N9)-1)</f>
        <v>9340734.6966664046</v>
      </c>
      <c r="O11" s="15">
        <f>(O34-O23)*'General inputs'!P$11*months_in_year/(1+'General inputs'!$D$6)^(COUNTA($D9:O9)-1)</f>
        <v>8656844.0191532951</v>
      </c>
      <c r="P11" s="15">
        <f>(P34-P23)*'General inputs'!Q$11*months_in_year/(1+'General inputs'!$D$6)^(COUNTA($D9:P9)-1)</f>
        <v>8023025.0409205705</v>
      </c>
      <c r="Q11" s="15">
        <f>(Q34-Q23)*'General inputs'!R$11*months_in_year/(1+'General inputs'!$D$6)^(COUNTA($D9:Q9)-1)</f>
        <v>7435611.7154036807</v>
      </c>
      <c r="R11" s="15">
        <f>(R34-R23)*'General inputs'!S$11*months_in_year/(1+'General inputs'!$D$6)^(COUNTA($D9:R9)-1)</f>
        <v>6891206.4090858959</v>
      </c>
      <c r="S11" s="15">
        <f>(S34-S23)*'General inputs'!T$11*months_in_year/(1+'General inputs'!$D$6)^(COUNTA($D9:S9)-1)</f>
        <v>6386660.2493845178</v>
      </c>
      <c r="T11" s="15">
        <f>(T34-T23)*'General inputs'!U$11*months_in_year/(1+'General inputs'!$D$6)^(COUNTA($D9:T9)-1)</f>
        <v>5919054.9113850966</v>
      </c>
      <c r="U11" s="15">
        <f>(U34-U23)*'General inputs'!V$11*months_in_year/(1+'General inputs'!$D$6)^(COUNTA($D9:U9)-1)</f>
        <v>5485685.7380770128</v>
      </c>
      <c r="V11" s="15">
        <f>(V34-V23)*'General inputs'!W$11*months_in_year/(1+'General inputs'!$D$6)^(COUNTA($D9:V9)-1)</f>
        <v>5084046.096456917</v>
      </c>
      <c r="W11" s="15">
        <f>(W34-W23)*'General inputs'!X$11*months_in_year/(1+'General inputs'!$D$6)^(COUNTA($D9:W9)-1)</f>
        <v>4711812.8790147519</v>
      </c>
    </row>
    <row r="12" spans="1:41" x14ac:dyDescent="0.45">
      <c r="C12" s="3" t="s">
        <v>54</v>
      </c>
      <c r="D12" s="15"/>
      <c r="E12" s="15"/>
      <c r="F12" s="15"/>
      <c r="G12" s="15"/>
      <c r="H12" s="15"/>
      <c r="I12" s="15"/>
      <c r="J12" s="15"/>
      <c r="K12" s="15"/>
      <c r="L12" s="15"/>
      <c r="M12" s="15"/>
      <c r="N12" s="15">
        <f>(N34-N23)*'General inputs'!$D$7/(1+'General inputs'!$D$6)^(COUNTA($D9:N9)-1)</f>
        <v>1109923.2633177917</v>
      </c>
      <c r="O12" s="15">
        <f>(O34-O23)*'General inputs'!$D$7/(1+'General inputs'!$D$6)^(COUNTA($D9:O9)-1)</f>
        <v>1028659.1875049043</v>
      </c>
      <c r="P12" s="15">
        <f>(P34-P23)*'General inputs'!$D$7/(1+'General inputs'!$D$6)^(COUNTA($D9:P9)-1)</f>
        <v>953344.93744662125</v>
      </c>
      <c r="Q12" s="15">
        <f>(Q34-Q23)*'General inputs'!$D$7/(1+'General inputs'!$D$6)^(COUNTA($D9:Q9)-1)</f>
        <v>883544.89105340256</v>
      </c>
      <c r="R12" s="15">
        <f>(R34-R23)*'General inputs'!$D$7/(1+'General inputs'!$D$6)^(COUNTA($D9:R9)-1)</f>
        <v>818855.32071677735</v>
      </c>
      <c r="S12" s="15">
        <f>(S34-S23)*'General inputs'!$D$7/(1+'General inputs'!$D$6)^(COUNTA($D9:S9)-1)</f>
        <v>758902.05812490929</v>
      </c>
      <c r="T12" s="15">
        <f>(T34-T23)*'General inputs'!$D$7/(1+'General inputs'!$D$6)^(COUNTA($D9:T9)-1)</f>
        <v>703338.33005088929</v>
      </c>
      <c r="U12" s="15">
        <f>(U34-U23)*'General inputs'!$D$7/(1+'General inputs'!$D$6)^(COUNTA($D9:U9)-1)</f>
        <v>651842.75259581953</v>
      </c>
      <c r="V12" s="15">
        <f>(V34-V23)*'General inputs'!$D$7/(1+'General inputs'!$D$6)^(COUNTA($D9:V9)-1)</f>
        <v>604117.47228528233</v>
      </c>
      <c r="W12" s="15">
        <f>(W34-W23)*'General inputs'!$D$7/(1+'General inputs'!$D$6)^(COUNTA($D9:W9)-1)</f>
        <v>559886.44326717546</v>
      </c>
    </row>
    <row r="13" spans="1:41" x14ac:dyDescent="0.45">
      <c r="C13" s="3" t="s">
        <v>55</v>
      </c>
      <c r="D13" s="14">
        <f t="shared" ref="D13:W13" si="0">SUM(D10:D12)</f>
        <v>-326498217.88495356</v>
      </c>
      <c r="E13" s="14">
        <f t="shared" si="0"/>
        <v>-12173444.590640791</v>
      </c>
      <c r="F13" s="14">
        <f t="shared" si="0"/>
        <v>-7159296.6690757442</v>
      </c>
      <c r="G13" s="14">
        <f t="shared" si="0"/>
        <v>-2814123.2109371405</v>
      </c>
      <c r="H13" s="14">
        <f t="shared" si="0"/>
        <v>933156.26221152022</v>
      </c>
      <c r="I13" s="14">
        <f t="shared" si="0"/>
        <v>4146799.8677160423</v>
      </c>
      <c r="J13" s="14">
        <f t="shared" si="0"/>
        <v>6884861.3408389725</v>
      </c>
      <c r="K13" s="14">
        <f t="shared" si="0"/>
        <v>9199754.0937095154</v>
      </c>
      <c r="L13" s="14">
        <f t="shared" si="0"/>
        <v>23513224.441041276</v>
      </c>
      <c r="M13" s="14">
        <f t="shared" si="0"/>
        <v>21791681.59503362</v>
      </c>
      <c r="N13" s="14">
        <f t="shared" si="0"/>
        <v>8902260.6494865213</v>
      </c>
      <c r="O13" s="14">
        <f t="shared" si="0"/>
        <v>4702667.558718591</v>
      </c>
      <c r="P13" s="14">
        <f t="shared" si="0"/>
        <v>7154799.2434338462</v>
      </c>
      <c r="Q13" s="14">
        <f t="shared" si="0"/>
        <v>5928611.9018458985</v>
      </c>
      <c r="R13" s="14">
        <f t="shared" si="0"/>
        <v>6315732.9843108356</v>
      </c>
      <c r="S13" s="14">
        <f t="shared" si="0"/>
        <v>7145562.307509427</v>
      </c>
      <c r="T13" s="14">
        <f t="shared" si="0"/>
        <v>6622393.241435986</v>
      </c>
      <c r="U13" s="14">
        <f t="shared" si="0"/>
        <v>6137528.4906728324</v>
      </c>
      <c r="V13" s="14">
        <f t="shared" si="0"/>
        <v>5688163.5687421989</v>
      </c>
      <c r="W13" s="14">
        <f t="shared" si="0"/>
        <v>5271699.3222819269</v>
      </c>
    </row>
    <row r="15" spans="1:41" ht="18" x14ac:dyDescent="0.45">
      <c r="B15" s="18" t="s">
        <v>6</v>
      </c>
      <c r="D15" s="4" t="s">
        <v>4</v>
      </c>
      <c r="E15" s="4" t="s">
        <v>7</v>
      </c>
      <c r="F15" s="4" t="s">
        <v>8</v>
      </c>
      <c r="G15" s="4" t="s">
        <v>9</v>
      </c>
      <c r="H15" s="4" t="s">
        <v>10</v>
      </c>
      <c r="I15" s="4" t="s">
        <v>11</v>
      </c>
      <c r="J15" s="4" t="s">
        <v>12</v>
      </c>
      <c r="K15" s="4" t="s">
        <v>13</v>
      </c>
      <c r="L15" s="4" t="s">
        <v>14</v>
      </c>
      <c r="M15" s="4" t="s">
        <v>15</v>
      </c>
      <c r="N15" s="4" t="s">
        <v>16</v>
      </c>
      <c r="O15" s="4" t="s">
        <v>17</v>
      </c>
      <c r="P15" s="4" t="s">
        <v>18</v>
      </c>
      <c r="Q15" s="4" t="s">
        <v>19</v>
      </c>
      <c r="R15" s="4" t="s">
        <v>20</v>
      </c>
      <c r="S15" s="4" t="s">
        <v>21</v>
      </c>
      <c r="T15" s="4" t="s">
        <v>22</v>
      </c>
      <c r="U15" s="4" t="s">
        <v>23</v>
      </c>
      <c r="V15" s="4" t="s">
        <v>24</v>
      </c>
      <c r="W15" s="4" t="s">
        <v>25</v>
      </c>
      <c r="AG15" s="4"/>
      <c r="AH15" s="4"/>
      <c r="AI15" s="4"/>
      <c r="AJ15" s="4"/>
      <c r="AK15" s="4"/>
      <c r="AL15" s="4"/>
      <c r="AM15" s="4"/>
      <c r="AN15" s="4"/>
      <c r="AO15" s="4"/>
    </row>
    <row r="16" spans="1:41" x14ac:dyDescent="0.45">
      <c r="C16" s="3" t="s">
        <v>52</v>
      </c>
      <c r="D16" s="15">
        <f>-(D41-D30)/(1+'General inputs'!$D$6)^(COUNTA($D15:D15)-1)</f>
        <v>-373522962.9842304</v>
      </c>
      <c r="E16" s="15">
        <f>-(E41-E30)/(1+'General inputs'!$D$6)^(COUNTA($D15:E15)-1)</f>
        <v>-21070571.560056917</v>
      </c>
      <c r="F16" s="15">
        <f>-(F41-F30)/(1+'General inputs'!$D$6)^(COUNTA($D15:F15)-1)</f>
        <v>-19527869.842499461</v>
      </c>
      <c r="G16" s="15">
        <f>-(G41-G30)/(1+'General inputs'!$D$6)^(COUNTA($D15:G15)-1)</f>
        <v>-18098118.482390605</v>
      </c>
      <c r="H16" s="15">
        <f>-(H41-H30)/(1+'General inputs'!$D$6)^(COUNTA($D15:H15)-1)</f>
        <v>-16773047.713058949</v>
      </c>
      <c r="I16" s="15">
        <f>-(I41-I30)/(1+'General inputs'!$D$6)^(COUNTA($D15:I15)-1)</f>
        <v>-15544993.246579194</v>
      </c>
      <c r="J16" s="15">
        <f>-(J41-J30)/(1+'General inputs'!$D$6)^(COUNTA($D15:J15)-1)</f>
        <v>-14406851.943076178</v>
      </c>
      <c r="K16" s="15">
        <f>-(K41-K30)/(1+'General inputs'!$D$6)^(COUNTA($D15:K15)-1)</f>
        <v>-13352040.725742517</v>
      </c>
      <c r="L16" s="15">
        <f>-(L41-L30)/(1+'General inputs'!$D$6)^(COUNTA($D15:L15)-1)</f>
        <v>0</v>
      </c>
      <c r="M16" s="15">
        <f>-(M41-M30)/(1+'General inputs'!$D$6)^(COUNTA($D15:M15)-1)</f>
        <v>0</v>
      </c>
      <c r="N16" s="15">
        <f>-(N41-N30)/(1+'General inputs'!$D$6)^(COUNTA($D15:N15)-1)</f>
        <v>-1548397.3104976756</v>
      </c>
      <c r="O16" s="15">
        <f>-(O41-O30)/(1+'General inputs'!$D$6)^(COUNTA($D15:O15)-1)</f>
        <v>-4982835.6479396084</v>
      </c>
      <c r="P16" s="15">
        <f>-(P41-P30)/(1+'General inputs'!$D$6)^(COUNTA($D15:P15)-1)</f>
        <v>-1821570.7349333456</v>
      </c>
      <c r="Q16" s="15">
        <f>-(Q41-Q30)/(1+'General inputs'!$D$6)^(COUNTA($D15:Q15)-1)</f>
        <v>-2390544.704611185</v>
      </c>
      <c r="R16" s="15">
        <f>-(R41-R30)/(1+'General inputs'!$D$6)^(COUNTA($D15:R15)-1)</f>
        <v>-1394328.7454918378</v>
      </c>
      <c r="S16" s="15">
        <f>-(S41-S30)/(1+'General inputs'!$D$6)^(COUNTA($D15:S15)-1)</f>
        <v>0</v>
      </c>
      <c r="T16" s="15">
        <f>-(T41-T30)/(1+'General inputs'!$D$6)^(COUNTA($D15:T15)-1)</f>
        <v>0</v>
      </c>
      <c r="U16" s="15">
        <f>-(U41-U30)/(1+'General inputs'!$D$6)^(COUNTA($D15:U15)-1)</f>
        <v>0</v>
      </c>
      <c r="V16" s="15">
        <f>-(V41-V30)/(1+'General inputs'!$D$6)^(COUNTA($D15:V15)-1)</f>
        <v>0</v>
      </c>
      <c r="W16" s="15">
        <f>-(W41-W30)/(1+'General inputs'!$D$6)^(COUNTA($D15:W15)-1)</f>
        <v>0</v>
      </c>
    </row>
    <row r="17" spans="1:41" x14ac:dyDescent="0.45">
      <c r="C17" s="3" t="s">
        <v>53</v>
      </c>
      <c r="D17" s="15">
        <f>(D39-D28)*'General inputs'!E$10*months_in_year/(1+'General inputs'!$D$6)^(COUNTA($D15:D15)-1)</f>
        <v>0</v>
      </c>
      <c r="E17" s="15">
        <f>(E39-E28)*'General inputs'!F$10*months_in_year/(1+'General inputs'!$D$6)^(COUNTA($D15:E15)-1)</f>
        <v>3336422.6135310475</v>
      </c>
      <c r="F17" s="15">
        <f>(F39-F28)*'General inputs'!G$10*months_in_year/(1+'General inputs'!$D$6)^(COUNTA($D15:F15)-1)</f>
        <v>4638214.940033894</v>
      </c>
      <c r="G17" s="15">
        <f>(G39-G28)*'General inputs'!H$10*months_in_year/(1+'General inputs'!$D$6)^(COUNTA($D15:G15)-1)</f>
        <v>5731498.2267950494</v>
      </c>
      <c r="H17" s="15">
        <f>(H39-H28)*'General inputs'!I$10*months_in_year/(1+'General inputs'!$D$6)^(COUNTA($D15:H15)-1)</f>
        <v>6639826.4907264253</v>
      </c>
      <c r="I17" s="15">
        <f>(I39-I28)*'General inputs'!J$10*months_in_year/(1+'General inputs'!$D$6)^(COUNTA($D15:I15)-1)</f>
        <v>7384422.4178607147</v>
      </c>
      <c r="J17" s="15">
        <f>(J39-J28)*'General inputs'!K$10*months_in_year/(1+'General inputs'!$D$6)^(COUNTA($D15:J15)-1)</f>
        <v>7984392.4814681811</v>
      </c>
      <c r="K17" s="15">
        <f>(K39-K28)*'General inputs'!L$10*months_in_year/(1+'General inputs'!$D$6)^(COUNTA($D15:K15)-1)</f>
        <v>8456923.0572945122</v>
      </c>
      <c r="L17" s="15">
        <f>(L39-L28)*'General inputs'!M$10*months_in_year/(1+'General inputs'!$D$6)^(COUNTA($D15:L15)-1)</f>
        <v>8817459.1653904784</v>
      </c>
      <c r="M17" s="15">
        <f>(M39-M28)*'General inputs'!N$10*months_in_year/(1+'General inputs'!$D$6)^(COUNTA($D15:M15)-1)</f>
        <v>8171880.5981376078</v>
      </c>
      <c r="N17" s="15">
        <f>(N39-N28)*'General inputs'!O$10*months_in_year/(1+'General inputs'!$D$6)^(COUNTA($D15:N15)-1)</f>
        <v>7573568.6729727602</v>
      </c>
      <c r="O17" s="15">
        <f>(O39-O28)*'General inputs'!P$10*months_in_year/(1+'General inputs'!$D$6)^(COUNTA($D15:O15)-1)</f>
        <v>7019062.7182324016</v>
      </c>
      <c r="P17" s="15">
        <f>(P39-P28)*'General inputs'!Q$10*months_in_year/(1+'General inputs'!$D$6)^(COUNTA($D15:P15)-1)</f>
        <v>6505155.4385842467</v>
      </c>
      <c r="Q17" s="15">
        <f>(Q39-Q28)*'General inputs'!R$10*months_in_year/(1+'General inputs'!$D$6)^(COUNTA($D15:Q15)-1)</f>
        <v>6028874.3638408221</v>
      </c>
      <c r="R17" s="15">
        <f>(R39-R28)*'General inputs'!S$10*months_in_year/(1+'General inputs'!$D$6)^(COUNTA($D15:R15)-1)</f>
        <v>5587464.6560155917</v>
      </c>
      <c r="S17" s="15">
        <f>(S39-S28)*'General inputs'!T$10*months_in_year/(1+'General inputs'!$D$6)^(COUNTA($D15:S15)-1)</f>
        <v>5178373.1751766363</v>
      </c>
      <c r="T17" s="15">
        <f>(T39-T28)*'General inputs'!U$10*months_in_year/(1+'General inputs'!$D$6)^(COUNTA($D15:T15)-1)</f>
        <v>4799233.7119338624</v>
      </c>
      <c r="U17" s="15">
        <f>(U39-U28)*'General inputs'!V$10*months_in_year/(1+'General inputs'!$D$6)^(COUNTA($D15:U15)-1)</f>
        <v>4447853.3011435242</v>
      </c>
      <c r="V17" s="15">
        <f>(V39-V28)*'General inputs'!W$10*months_in_year/(1+'General inputs'!$D$6)^(COUNTA($D15:V15)-1)</f>
        <v>4122199.5376677704</v>
      </c>
      <c r="W17" s="15">
        <f>(W39-W28)*'General inputs'!X$10*months_in_year/(1+'General inputs'!$D$6)^(COUNTA($D15:W15)-1)</f>
        <v>3820388.8208227716</v>
      </c>
    </row>
    <row r="18" spans="1:41" x14ac:dyDescent="0.45">
      <c r="C18" s="3" t="s">
        <v>54</v>
      </c>
      <c r="D18" s="56"/>
      <c r="E18" s="56"/>
      <c r="F18" s="56"/>
      <c r="G18" s="56"/>
      <c r="H18" s="56"/>
      <c r="I18" s="56"/>
      <c r="J18" s="56"/>
      <c r="K18" s="56"/>
      <c r="L18" s="56"/>
      <c r="M18" s="56"/>
      <c r="N18" s="56">
        <f t="shared" ref="N18:W18" si="1">N12</f>
        <v>1109923.2633177917</v>
      </c>
      <c r="O18" s="56">
        <f t="shared" si="1"/>
        <v>1028659.1875049043</v>
      </c>
      <c r="P18" s="56">
        <f t="shared" si="1"/>
        <v>953344.93744662125</v>
      </c>
      <c r="Q18" s="56">
        <f t="shared" si="1"/>
        <v>883544.89105340256</v>
      </c>
      <c r="R18" s="56">
        <f t="shared" si="1"/>
        <v>818855.32071677735</v>
      </c>
      <c r="S18" s="56">
        <f t="shared" si="1"/>
        <v>758902.05812490929</v>
      </c>
      <c r="T18" s="56">
        <f t="shared" si="1"/>
        <v>703338.33005088929</v>
      </c>
      <c r="U18" s="56">
        <f t="shared" si="1"/>
        <v>651842.75259581953</v>
      </c>
      <c r="V18" s="56">
        <f t="shared" si="1"/>
        <v>604117.47228528233</v>
      </c>
      <c r="W18" s="56">
        <f t="shared" si="1"/>
        <v>559886.44326717546</v>
      </c>
    </row>
    <row r="19" spans="1:41" x14ac:dyDescent="0.45">
      <c r="C19" s="3" t="s">
        <v>55</v>
      </c>
      <c r="D19" s="14">
        <f t="shared" ref="D19:W19" si="2">SUM(D16:D18)</f>
        <v>-373522962.9842304</v>
      </c>
      <c r="E19" s="14">
        <f t="shared" si="2"/>
        <v>-17734148.946525872</v>
      </c>
      <c r="F19" s="14">
        <f t="shared" si="2"/>
        <v>-14889654.902465567</v>
      </c>
      <c r="G19" s="14">
        <f t="shared" si="2"/>
        <v>-12366620.255595556</v>
      </c>
      <c r="H19" s="14">
        <f t="shared" si="2"/>
        <v>-10133221.222332522</v>
      </c>
      <c r="I19" s="14">
        <f t="shared" si="2"/>
        <v>-8160570.8287184797</v>
      </c>
      <c r="J19" s="14">
        <f t="shared" si="2"/>
        <v>-6422459.4616079973</v>
      </c>
      <c r="K19" s="14">
        <f t="shared" si="2"/>
        <v>-4895117.6684480049</v>
      </c>
      <c r="L19" s="14">
        <f t="shared" si="2"/>
        <v>8817459.1653904784</v>
      </c>
      <c r="M19" s="14">
        <f t="shared" si="2"/>
        <v>8171880.5981376078</v>
      </c>
      <c r="N19" s="14">
        <f t="shared" si="2"/>
        <v>7135094.6257928759</v>
      </c>
      <c r="O19" s="14">
        <f t="shared" si="2"/>
        <v>3064886.2577976976</v>
      </c>
      <c r="P19" s="14">
        <f t="shared" si="2"/>
        <v>5636929.6410975223</v>
      </c>
      <c r="Q19" s="14">
        <f t="shared" si="2"/>
        <v>4521874.5502830399</v>
      </c>
      <c r="R19" s="14">
        <f t="shared" si="2"/>
        <v>5011991.2312405314</v>
      </c>
      <c r="S19" s="14">
        <f t="shared" si="2"/>
        <v>5937275.2333015455</v>
      </c>
      <c r="T19" s="14">
        <f t="shared" si="2"/>
        <v>5502572.0419847518</v>
      </c>
      <c r="U19" s="14">
        <f t="shared" si="2"/>
        <v>5099696.0537393438</v>
      </c>
      <c r="V19" s="14">
        <f t="shared" si="2"/>
        <v>4726317.0099530527</v>
      </c>
      <c r="W19" s="14">
        <f t="shared" si="2"/>
        <v>4380275.2640899476</v>
      </c>
    </row>
    <row r="20" spans="1:41" x14ac:dyDescent="0.45">
      <c r="A20" s="2" t="s">
        <v>56</v>
      </c>
    </row>
    <row r="21" spans="1:41" ht="21" outlineLevel="1" x14ac:dyDescent="0.45">
      <c r="A21" s="19" t="s">
        <v>67</v>
      </c>
      <c r="D21" s="4"/>
      <c r="E21" s="4"/>
      <c r="F21" s="4"/>
      <c r="G21" s="4"/>
      <c r="H21" s="4"/>
      <c r="I21" s="4"/>
      <c r="J21" s="4"/>
      <c r="K21" s="4"/>
      <c r="L21" s="4"/>
      <c r="M21" s="4"/>
      <c r="N21" s="4"/>
      <c r="O21" s="4"/>
      <c r="P21" s="4"/>
      <c r="Q21" s="4"/>
      <c r="R21" s="4"/>
      <c r="S21" s="4"/>
      <c r="T21" s="4"/>
      <c r="U21" s="4"/>
      <c r="V21" s="4"/>
      <c r="W21" s="4"/>
    </row>
    <row r="22" spans="1:41" ht="18" outlineLevel="1" x14ac:dyDescent="0.45">
      <c r="B22" s="18" t="s">
        <v>5</v>
      </c>
      <c r="D22" s="4" t="s">
        <v>4</v>
      </c>
      <c r="E22" s="4" t="s">
        <v>7</v>
      </c>
      <c r="F22" s="4" t="s">
        <v>8</v>
      </c>
      <c r="G22" s="4" t="s">
        <v>9</v>
      </c>
      <c r="H22" s="4" t="s">
        <v>10</v>
      </c>
      <c r="I22" s="4" t="s">
        <v>11</v>
      </c>
      <c r="J22" s="4" t="s">
        <v>12</v>
      </c>
      <c r="K22" s="4" t="s">
        <v>13</v>
      </c>
      <c r="L22" s="4" t="s">
        <v>14</v>
      </c>
      <c r="M22" s="4" t="s">
        <v>15</v>
      </c>
      <c r="N22" s="4" t="s">
        <v>16</v>
      </c>
      <c r="O22" s="4" t="s">
        <v>17</v>
      </c>
      <c r="P22" s="4" t="s">
        <v>18</v>
      </c>
      <c r="Q22" s="4" t="s">
        <v>19</v>
      </c>
      <c r="R22" s="4" t="s">
        <v>20</v>
      </c>
      <c r="S22" s="4" t="s">
        <v>21</v>
      </c>
      <c r="T22" s="4" t="s">
        <v>22</v>
      </c>
      <c r="U22" s="4" t="s">
        <v>23</v>
      </c>
      <c r="V22" s="4" t="s">
        <v>24</v>
      </c>
      <c r="W22" s="4" t="s">
        <v>25</v>
      </c>
      <c r="X22" s="4" t="s">
        <v>26</v>
      </c>
      <c r="Y22" s="4" t="s">
        <v>27</v>
      </c>
      <c r="Z22" s="4" t="s">
        <v>28</v>
      </c>
      <c r="AA22" s="4" t="s">
        <v>29</v>
      </c>
      <c r="AB22" s="4" t="s">
        <v>30</v>
      </c>
      <c r="AC22" s="4" t="s">
        <v>31</v>
      </c>
      <c r="AD22" s="4" t="s">
        <v>32</v>
      </c>
      <c r="AE22" s="4" t="s">
        <v>33</v>
      </c>
      <c r="AF22" s="4" t="s">
        <v>34</v>
      </c>
      <c r="AG22" s="4" t="s">
        <v>35</v>
      </c>
      <c r="AH22" s="4" t="s">
        <v>36</v>
      </c>
      <c r="AI22" s="4" t="s">
        <v>37</v>
      </c>
      <c r="AJ22" s="4" t="s">
        <v>38</v>
      </c>
      <c r="AK22" s="4" t="s">
        <v>39</v>
      </c>
      <c r="AL22" s="4" t="s">
        <v>40</v>
      </c>
      <c r="AM22" s="4" t="s">
        <v>41</v>
      </c>
      <c r="AN22" s="4" t="s">
        <v>42</v>
      </c>
      <c r="AO22" s="4" t="s">
        <v>43</v>
      </c>
    </row>
    <row r="23" spans="1:41" outlineLevel="1" x14ac:dyDescent="0.45">
      <c r="C23" s="17" t="s">
        <v>44</v>
      </c>
      <c r="D23" s="15">
        <v>0</v>
      </c>
      <c r="E23" s="15">
        <v>0</v>
      </c>
      <c r="F23" s="15">
        <v>0</v>
      </c>
      <c r="G23" s="15">
        <v>0</v>
      </c>
      <c r="H23" s="15">
        <v>0</v>
      </c>
      <c r="I23" s="15">
        <v>0</v>
      </c>
      <c r="J23" s="15">
        <v>0</v>
      </c>
      <c r="K23" s="15">
        <v>0</v>
      </c>
      <c r="L23" s="15">
        <v>0</v>
      </c>
      <c r="M23" s="15">
        <v>0</v>
      </c>
      <c r="N23" s="15">
        <v>0</v>
      </c>
      <c r="O23" s="15">
        <v>0</v>
      </c>
      <c r="P23" s="15">
        <v>0</v>
      </c>
      <c r="Q23" s="15">
        <v>0</v>
      </c>
      <c r="R23" s="15">
        <v>0</v>
      </c>
      <c r="S23" s="15">
        <v>0</v>
      </c>
      <c r="T23" s="15">
        <v>0</v>
      </c>
      <c r="U23" s="15">
        <v>0</v>
      </c>
      <c r="V23" s="15">
        <v>0</v>
      </c>
      <c r="W23" s="15">
        <v>0</v>
      </c>
      <c r="X23" s="15">
        <v>0</v>
      </c>
      <c r="Y23" s="15">
        <v>0</v>
      </c>
      <c r="Z23" s="15">
        <v>0</v>
      </c>
      <c r="AA23" s="15">
        <v>0</v>
      </c>
      <c r="AB23" s="15">
        <v>0</v>
      </c>
      <c r="AC23" s="15">
        <v>0</v>
      </c>
      <c r="AD23" s="15">
        <v>0</v>
      </c>
      <c r="AE23" s="15">
        <v>0</v>
      </c>
      <c r="AF23" s="15">
        <v>0</v>
      </c>
      <c r="AG23" s="15">
        <v>0</v>
      </c>
      <c r="AH23" s="15">
        <v>0</v>
      </c>
      <c r="AI23" s="15">
        <v>0</v>
      </c>
      <c r="AJ23" s="15">
        <v>0</v>
      </c>
      <c r="AK23" s="15">
        <v>0</v>
      </c>
      <c r="AL23" s="15">
        <v>0</v>
      </c>
      <c r="AM23" s="15">
        <v>0</v>
      </c>
      <c r="AN23" s="15">
        <v>0</v>
      </c>
      <c r="AO23" s="15">
        <v>0</v>
      </c>
    </row>
    <row r="24" spans="1:41" outlineLevel="1" x14ac:dyDescent="0.45">
      <c r="C24" s="17" t="s">
        <v>45</v>
      </c>
      <c r="D24" s="15">
        <v>8814814</v>
      </c>
      <c r="E24" s="15">
        <v>8814814</v>
      </c>
      <c r="F24" s="15">
        <v>8814814</v>
      </c>
      <c r="G24" s="15">
        <v>8814814</v>
      </c>
      <c r="H24" s="15">
        <v>8814814</v>
      </c>
      <c r="I24" s="15">
        <v>8814814</v>
      </c>
      <c r="J24" s="15">
        <v>8814814</v>
      </c>
      <c r="K24" s="15">
        <v>8814814</v>
      </c>
      <c r="L24" s="15">
        <v>8814814</v>
      </c>
      <c r="M24" s="15">
        <v>8814814</v>
      </c>
      <c r="N24" s="15">
        <v>8814814</v>
      </c>
      <c r="O24" s="15">
        <v>8814814</v>
      </c>
      <c r="P24" s="15">
        <v>8814814</v>
      </c>
      <c r="Q24" s="15">
        <v>8814814</v>
      </c>
      <c r="R24" s="15">
        <v>8814814</v>
      </c>
      <c r="S24" s="15">
        <v>8814814</v>
      </c>
      <c r="T24" s="15">
        <v>8814814</v>
      </c>
      <c r="U24" s="15">
        <v>8814814</v>
      </c>
      <c r="V24" s="15">
        <v>8814814</v>
      </c>
      <c r="W24" s="15">
        <v>8814814</v>
      </c>
      <c r="X24" s="15">
        <v>8814814</v>
      </c>
      <c r="Y24" s="15">
        <v>8814814</v>
      </c>
      <c r="Z24" s="15">
        <v>8814814</v>
      </c>
      <c r="AA24" s="15">
        <v>8814814</v>
      </c>
      <c r="AB24" s="15">
        <v>8814814</v>
      </c>
      <c r="AC24" s="15">
        <v>8814814</v>
      </c>
      <c r="AD24" s="15">
        <v>8814814</v>
      </c>
      <c r="AE24" s="15">
        <v>8814814</v>
      </c>
      <c r="AF24" s="15">
        <v>8814814</v>
      </c>
      <c r="AG24" s="15">
        <v>8814814</v>
      </c>
      <c r="AH24" s="15">
        <v>8814814</v>
      </c>
      <c r="AI24" s="15">
        <v>8814814</v>
      </c>
      <c r="AJ24" s="15">
        <v>8814814</v>
      </c>
      <c r="AK24" s="15">
        <v>8814814</v>
      </c>
      <c r="AL24" s="15">
        <v>8814814</v>
      </c>
      <c r="AM24" s="15">
        <v>8814814</v>
      </c>
      <c r="AN24" s="15">
        <v>8814814</v>
      </c>
      <c r="AO24" s="15">
        <v>8814814</v>
      </c>
    </row>
    <row r="25" spans="1:41" outlineLevel="1" x14ac:dyDescent="0.45">
      <c r="C25" s="17" t="s">
        <v>46</v>
      </c>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row>
    <row r="26" spans="1:41" outlineLevel="1" x14ac:dyDescent="0.45"/>
    <row r="27" spans="1:41" ht="18" outlineLevel="1" x14ac:dyDescent="0.45">
      <c r="B27" s="18" t="s">
        <v>6</v>
      </c>
      <c r="D27" s="4" t="s">
        <v>4</v>
      </c>
      <c r="E27" s="4" t="s">
        <v>7</v>
      </c>
      <c r="F27" s="4" t="s">
        <v>8</v>
      </c>
      <c r="G27" s="4" t="s">
        <v>9</v>
      </c>
      <c r="H27" s="4" t="s">
        <v>10</v>
      </c>
      <c r="I27" s="4" t="s">
        <v>11</v>
      </c>
      <c r="J27" s="4" t="s">
        <v>12</v>
      </c>
      <c r="K27" s="4" t="s">
        <v>13</v>
      </c>
      <c r="L27" s="4" t="s">
        <v>14</v>
      </c>
      <c r="M27" s="4" t="s">
        <v>15</v>
      </c>
      <c r="N27" s="4" t="s">
        <v>16</v>
      </c>
      <c r="O27" s="4" t="s">
        <v>17</v>
      </c>
      <c r="P27" s="4" t="s">
        <v>18</v>
      </c>
      <c r="Q27" s="4" t="s">
        <v>19</v>
      </c>
      <c r="R27" s="4" t="s">
        <v>20</v>
      </c>
      <c r="S27" s="4" t="s">
        <v>21</v>
      </c>
      <c r="T27" s="4" t="s">
        <v>22</v>
      </c>
      <c r="U27" s="4" t="s">
        <v>23</v>
      </c>
      <c r="V27" s="4" t="s">
        <v>24</v>
      </c>
      <c r="W27" s="4" t="s">
        <v>25</v>
      </c>
      <c r="X27" s="4" t="s">
        <v>26</v>
      </c>
      <c r="Y27" s="4" t="s">
        <v>27</v>
      </c>
      <c r="Z27" s="4" t="s">
        <v>28</v>
      </c>
      <c r="AA27" s="4" t="s">
        <v>29</v>
      </c>
      <c r="AB27" s="4" t="s">
        <v>30</v>
      </c>
      <c r="AC27" s="4" t="s">
        <v>31</v>
      </c>
      <c r="AD27" s="4" t="s">
        <v>32</v>
      </c>
      <c r="AE27" s="4" t="s">
        <v>33</v>
      </c>
      <c r="AF27" s="4" t="s">
        <v>34</v>
      </c>
      <c r="AG27" s="4" t="s">
        <v>35</v>
      </c>
      <c r="AH27" s="4" t="s">
        <v>36</v>
      </c>
      <c r="AI27" s="4" t="s">
        <v>37</v>
      </c>
      <c r="AJ27" s="4" t="s">
        <v>38</v>
      </c>
      <c r="AK27" s="4" t="s">
        <v>39</v>
      </c>
      <c r="AL27" s="4" t="s">
        <v>40</v>
      </c>
      <c r="AM27" s="4" t="s">
        <v>41</v>
      </c>
      <c r="AN27" s="4" t="s">
        <v>42</v>
      </c>
      <c r="AO27" s="4" t="s">
        <v>43</v>
      </c>
    </row>
    <row r="28" spans="1:41" outlineLevel="1" x14ac:dyDescent="0.45">
      <c r="C28" s="17" t="s">
        <v>44</v>
      </c>
      <c r="D28" s="15">
        <v>0</v>
      </c>
      <c r="E28" s="15">
        <v>0</v>
      </c>
      <c r="F28" s="15">
        <v>0</v>
      </c>
      <c r="G28" s="15">
        <v>0</v>
      </c>
      <c r="H28" s="15">
        <v>0</v>
      </c>
      <c r="I28" s="15">
        <v>0</v>
      </c>
      <c r="J28" s="15">
        <v>0</v>
      </c>
      <c r="K28" s="15">
        <v>0</v>
      </c>
      <c r="L28" s="15">
        <v>0</v>
      </c>
      <c r="M28" s="15">
        <v>0</v>
      </c>
      <c r="N28" s="15">
        <v>0</v>
      </c>
      <c r="O28" s="15">
        <v>0</v>
      </c>
      <c r="P28" s="15">
        <v>0</v>
      </c>
      <c r="Q28" s="15">
        <v>0</v>
      </c>
      <c r="R28" s="15">
        <v>0</v>
      </c>
      <c r="S28" s="15">
        <v>0</v>
      </c>
      <c r="T28" s="15">
        <v>0</v>
      </c>
      <c r="U28" s="15">
        <v>0</v>
      </c>
      <c r="V28" s="15">
        <v>0</v>
      </c>
      <c r="W28" s="15">
        <v>0</v>
      </c>
      <c r="X28" s="15">
        <v>0</v>
      </c>
      <c r="Y28" s="15">
        <v>0</v>
      </c>
      <c r="Z28" s="15">
        <v>0</v>
      </c>
      <c r="AA28" s="15">
        <v>0</v>
      </c>
      <c r="AB28" s="15">
        <v>0</v>
      </c>
      <c r="AC28" s="15">
        <v>0</v>
      </c>
      <c r="AD28" s="15">
        <v>0</v>
      </c>
      <c r="AE28" s="15">
        <v>0</v>
      </c>
      <c r="AF28" s="15">
        <v>0</v>
      </c>
      <c r="AG28" s="15">
        <v>0</v>
      </c>
      <c r="AH28" s="15">
        <v>0</v>
      </c>
      <c r="AI28" s="15">
        <v>0</v>
      </c>
      <c r="AJ28" s="15">
        <v>0</v>
      </c>
      <c r="AK28" s="15">
        <v>0</v>
      </c>
      <c r="AL28" s="15">
        <v>0</v>
      </c>
      <c r="AM28" s="15">
        <v>0</v>
      </c>
      <c r="AN28" s="15">
        <v>0</v>
      </c>
      <c r="AO28" s="15">
        <v>0</v>
      </c>
    </row>
    <row r="29" spans="1:41" outlineLevel="1" x14ac:dyDescent="0.45">
      <c r="C29" s="17" t="s">
        <v>45</v>
      </c>
      <c r="D29" s="15">
        <v>8814814</v>
      </c>
      <c r="E29" s="15">
        <v>8814814</v>
      </c>
      <c r="F29" s="15">
        <v>8814814</v>
      </c>
      <c r="G29" s="15">
        <v>8814814</v>
      </c>
      <c r="H29" s="15">
        <v>8814814</v>
      </c>
      <c r="I29" s="15">
        <v>8814814</v>
      </c>
      <c r="J29" s="15">
        <v>8814814</v>
      </c>
      <c r="K29" s="15">
        <v>8814814</v>
      </c>
      <c r="L29" s="15">
        <v>8814814</v>
      </c>
      <c r="M29" s="15">
        <v>8814814</v>
      </c>
      <c r="N29" s="15">
        <v>8814814</v>
      </c>
      <c r="O29" s="15">
        <v>8814814</v>
      </c>
      <c r="P29" s="15">
        <v>8814814</v>
      </c>
      <c r="Q29" s="15">
        <v>8814814</v>
      </c>
      <c r="R29" s="15">
        <v>8814814</v>
      </c>
      <c r="S29" s="15">
        <v>8814814</v>
      </c>
      <c r="T29" s="15">
        <v>8814814</v>
      </c>
      <c r="U29" s="15">
        <v>8814814</v>
      </c>
      <c r="V29" s="15">
        <v>8814814</v>
      </c>
      <c r="W29" s="15">
        <v>8814814</v>
      </c>
      <c r="X29" s="15">
        <v>8814814</v>
      </c>
      <c r="Y29" s="15">
        <v>8814814</v>
      </c>
      <c r="Z29" s="15">
        <v>8814814</v>
      </c>
      <c r="AA29" s="15">
        <v>8814814</v>
      </c>
      <c r="AB29" s="15">
        <v>8814814</v>
      </c>
      <c r="AC29" s="15">
        <v>8814814</v>
      </c>
      <c r="AD29" s="15">
        <v>8814814</v>
      </c>
      <c r="AE29" s="15">
        <v>8814814</v>
      </c>
      <c r="AF29" s="15">
        <v>8814814</v>
      </c>
      <c r="AG29" s="15">
        <v>8814814</v>
      </c>
      <c r="AH29" s="15">
        <v>8814814</v>
      </c>
      <c r="AI29" s="15">
        <v>8814814</v>
      </c>
      <c r="AJ29" s="15">
        <v>8814814</v>
      </c>
      <c r="AK29" s="15">
        <v>8814814</v>
      </c>
      <c r="AL29" s="15">
        <v>8814814</v>
      </c>
      <c r="AM29" s="15">
        <v>8814814</v>
      </c>
      <c r="AN29" s="15">
        <v>8814814</v>
      </c>
      <c r="AO29" s="15">
        <v>8814814</v>
      </c>
    </row>
    <row r="30" spans="1:41" outlineLevel="1" x14ac:dyDescent="0.45">
      <c r="C30" s="17" t="s">
        <v>46</v>
      </c>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row>
    <row r="31" spans="1:41" outlineLevel="1" x14ac:dyDescent="0.45">
      <c r="D31" s="12"/>
      <c r="E31" s="12"/>
      <c r="F31" s="12"/>
      <c r="G31" s="12"/>
      <c r="H31" s="44"/>
    </row>
    <row r="32" spans="1:41" ht="21" outlineLevel="1" x14ac:dyDescent="0.45">
      <c r="A32" s="19" t="s">
        <v>68</v>
      </c>
      <c r="F32" s="44"/>
      <c r="G32" s="44"/>
      <c r="H32" s="44"/>
      <c r="I32" s="44"/>
    </row>
    <row r="33" spans="1:41" ht="18" outlineLevel="1" x14ac:dyDescent="0.45">
      <c r="B33" s="18" t="s">
        <v>5</v>
      </c>
      <c r="D33" s="4" t="s">
        <v>4</v>
      </c>
      <c r="E33" s="4" t="s">
        <v>7</v>
      </c>
      <c r="F33" s="4" t="s">
        <v>8</v>
      </c>
      <c r="G33" s="4" t="s">
        <v>9</v>
      </c>
      <c r="H33" s="4" t="s">
        <v>10</v>
      </c>
      <c r="I33" s="4" t="s">
        <v>11</v>
      </c>
      <c r="J33" s="4" t="s">
        <v>12</v>
      </c>
      <c r="K33" s="4" t="s">
        <v>13</v>
      </c>
      <c r="L33" s="4" t="s">
        <v>14</v>
      </c>
      <c r="M33" s="4" t="s">
        <v>15</v>
      </c>
      <c r="N33" s="4" t="s">
        <v>16</v>
      </c>
      <c r="O33" s="4" t="s">
        <v>17</v>
      </c>
      <c r="P33" s="4" t="s">
        <v>18</v>
      </c>
      <c r="Q33" s="4" t="s">
        <v>19</v>
      </c>
      <c r="R33" s="4" t="s">
        <v>20</v>
      </c>
      <c r="S33" s="4" t="s">
        <v>21</v>
      </c>
      <c r="T33" s="4" t="s">
        <v>22</v>
      </c>
      <c r="U33" s="4" t="s">
        <v>23</v>
      </c>
      <c r="V33" s="4" t="s">
        <v>24</v>
      </c>
      <c r="W33" s="4" t="s">
        <v>25</v>
      </c>
      <c r="X33" s="4" t="s">
        <v>26</v>
      </c>
      <c r="Y33" s="4" t="s">
        <v>27</v>
      </c>
      <c r="Z33" s="4" t="s">
        <v>28</v>
      </c>
      <c r="AA33" s="4" t="s">
        <v>29</v>
      </c>
      <c r="AB33" s="4" t="s">
        <v>30</v>
      </c>
      <c r="AC33" s="4" t="s">
        <v>31</v>
      </c>
      <c r="AD33" s="4" t="s">
        <v>32</v>
      </c>
      <c r="AE33" s="4" t="s">
        <v>33</v>
      </c>
      <c r="AF33" s="4" t="s">
        <v>34</v>
      </c>
      <c r="AG33" s="4" t="s">
        <v>35</v>
      </c>
      <c r="AH33" s="4" t="s">
        <v>36</v>
      </c>
      <c r="AI33" s="4" t="s">
        <v>37</v>
      </c>
      <c r="AJ33" s="4" t="s">
        <v>38</v>
      </c>
      <c r="AK33" s="4" t="s">
        <v>39</v>
      </c>
      <c r="AL33" s="4" t="s">
        <v>40</v>
      </c>
      <c r="AM33" s="4" t="s">
        <v>41</v>
      </c>
      <c r="AN33" s="4" t="s">
        <v>42</v>
      </c>
      <c r="AO33" s="4" t="s">
        <v>43</v>
      </c>
    </row>
    <row r="34" spans="1:41" outlineLevel="1" x14ac:dyDescent="0.45">
      <c r="C34" s="17" t="s">
        <v>44</v>
      </c>
      <c r="D34" s="15">
        <v>0</v>
      </c>
      <c r="E34" s="15">
        <v>200000</v>
      </c>
      <c r="F34" s="15">
        <v>300000</v>
      </c>
      <c r="G34" s="15">
        <v>400000</v>
      </c>
      <c r="H34" s="15">
        <v>500000</v>
      </c>
      <c r="I34" s="15">
        <v>600000</v>
      </c>
      <c r="J34" s="15">
        <v>700000</v>
      </c>
      <c r="K34" s="15">
        <v>800000</v>
      </c>
      <c r="L34" s="15">
        <v>900000</v>
      </c>
      <c r="M34" s="15">
        <v>900000</v>
      </c>
      <c r="N34" s="15">
        <v>900000</v>
      </c>
      <c r="O34" s="15">
        <v>900000</v>
      </c>
      <c r="P34" s="15">
        <v>900000</v>
      </c>
      <c r="Q34" s="15">
        <v>900000</v>
      </c>
      <c r="R34" s="15">
        <v>900000</v>
      </c>
      <c r="S34" s="15">
        <v>900000</v>
      </c>
      <c r="T34" s="15">
        <v>900000</v>
      </c>
      <c r="U34" s="15">
        <v>900000</v>
      </c>
      <c r="V34" s="15">
        <v>900000</v>
      </c>
      <c r="W34" s="15">
        <v>900000</v>
      </c>
      <c r="X34" s="15">
        <v>900000</v>
      </c>
      <c r="Y34" s="15">
        <v>900000</v>
      </c>
      <c r="Z34" s="15">
        <v>900000</v>
      </c>
      <c r="AA34" s="15">
        <v>900000</v>
      </c>
      <c r="AB34" s="15">
        <v>900000</v>
      </c>
      <c r="AC34" s="15">
        <v>900000</v>
      </c>
      <c r="AD34" s="15">
        <v>900000</v>
      </c>
      <c r="AE34" s="15">
        <v>900000</v>
      </c>
      <c r="AF34" s="15">
        <v>900000</v>
      </c>
      <c r="AG34" s="15">
        <v>900000</v>
      </c>
      <c r="AH34" s="15">
        <v>900000</v>
      </c>
      <c r="AI34" s="15">
        <v>900000</v>
      </c>
      <c r="AJ34" s="15">
        <v>900000</v>
      </c>
      <c r="AK34" s="15">
        <v>900000</v>
      </c>
      <c r="AL34" s="15">
        <v>900000</v>
      </c>
      <c r="AM34" s="15">
        <v>900000</v>
      </c>
      <c r="AN34" s="15">
        <v>900000</v>
      </c>
      <c r="AO34" s="15">
        <v>900000</v>
      </c>
    </row>
    <row r="35" spans="1:41" outlineLevel="1" x14ac:dyDescent="0.45">
      <c r="C35" s="17" t="s">
        <v>45</v>
      </c>
      <c r="D35" s="15">
        <v>8814814</v>
      </c>
      <c r="E35" s="15">
        <v>8614814</v>
      </c>
      <c r="F35" s="15">
        <v>8414814</v>
      </c>
      <c r="G35" s="15">
        <v>8114814</v>
      </c>
      <c r="H35" s="15">
        <v>7914814</v>
      </c>
      <c r="I35" s="15">
        <v>7914814</v>
      </c>
      <c r="J35" s="15">
        <v>7914814</v>
      </c>
      <c r="K35" s="15">
        <v>7914814</v>
      </c>
      <c r="L35" s="15">
        <v>7914814</v>
      </c>
      <c r="M35" s="15">
        <v>7914814</v>
      </c>
      <c r="N35" s="15">
        <v>7914814</v>
      </c>
      <c r="O35" s="15">
        <v>7914814</v>
      </c>
      <c r="P35" s="15">
        <v>7914814</v>
      </c>
      <c r="Q35" s="15">
        <v>7914814</v>
      </c>
      <c r="R35" s="15">
        <v>7914814</v>
      </c>
      <c r="S35" s="15">
        <v>7914814</v>
      </c>
      <c r="T35" s="15">
        <v>7914814</v>
      </c>
      <c r="U35" s="15">
        <v>7914814</v>
      </c>
      <c r="V35" s="15">
        <v>7914814</v>
      </c>
      <c r="W35" s="15">
        <v>7914814</v>
      </c>
      <c r="X35" s="15">
        <v>7914814</v>
      </c>
      <c r="Y35" s="15">
        <v>7914814</v>
      </c>
      <c r="Z35" s="15">
        <v>7914814</v>
      </c>
      <c r="AA35" s="15">
        <v>7914814</v>
      </c>
      <c r="AB35" s="15">
        <v>7914814</v>
      </c>
      <c r="AC35" s="15">
        <v>7914814</v>
      </c>
      <c r="AD35" s="15">
        <v>7914814</v>
      </c>
      <c r="AE35" s="15">
        <v>7914814</v>
      </c>
      <c r="AF35" s="15">
        <v>7914814</v>
      </c>
      <c r="AG35" s="15">
        <v>7914814</v>
      </c>
      <c r="AH35" s="15">
        <v>7914814</v>
      </c>
      <c r="AI35" s="15">
        <v>7914814</v>
      </c>
      <c r="AJ35" s="15">
        <v>7914814</v>
      </c>
      <c r="AK35" s="15">
        <v>7914814</v>
      </c>
      <c r="AL35" s="15">
        <v>7914814</v>
      </c>
      <c r="AM35" s="15">
        <v>7914814</v>
      </c>
      <c r="AN35" s="15">
        <v>7914814</v>
      </c>
      <c r="AO35" s="15">
        <v>7914814</v>
      </c>
    </row>
    <row r="36" spans="1:41" outlineLevel="1" x14ac:dyDescent="0.45">
      <c r="C36" s="17" t="s">
        <v>46</v>
      </c>
      <c r="D36" s="15">
        <v>326498217.88495356</v>
      </c>
      <c r="E36" s="15">
        <v>22735146.713301413</v>
      </c>
      <c r="F36" s="15">
        <v>22735146.713301413</v>
      </c>
      <c r="G36" s="15">
        <v>22735146.713301413</v>
      </c>
      <c r="H36" s="15">
        <v>22735146.713301413</v>
      </c>
      <c r="I36" s="15">
        <v>22735146.713301413</v>
      </c>
      <c r="J36" s="15">
        <v>22735146.713301413</v>
      </c>
      <c r="K36" s="15">
        <v>22735146.713301413</v>
      </c>
      <c r="L36" s="15">
        <v>0</v>
      </c>
      <c r="M36" s="15">
        <v>0</v>
      </c>
      <c r="N36" s="15">
        <v>3312049.7764254659</v>
      </c>
      <c r="O36" s="15">
        <v>11500386.980008312</v>
      </c>
      <c r="P36" s="15">
        <v>4536316.8005010048</v>
      </c>
      <c r="Q36" s="15">
        <v>6423558.0105917901</v>
      </c>
      <c r="R36" s="15">
        <v>4042643.1427443363</v>
      </c>
      <c r="S36" s="15">
        <v>0</v>
      </c>
      <c r="T36" s="15">
        <v>0</v>
      </c>
      <c r="U36" s="15">
        <v>0</v>
      </c>
      <c r="V36" s="15">
        <v>0</v>
      </c>
      <c r="W36" s="15">
        <v>0</v>
      </c>
      <c r="X36" s="15">
        <v>64129807.131993048</v>
      </c>
      <c r="Y36" s="15">
        <v>8287086.8701200522</v>
      </c>
      <c r="Z36" s="15">
        <v>5577549.3611683799</v>
      </c>
      <c r="AA36" s="15">
        <v>7999604.3083685488</v>
      </c>
      <c r="AB36" s="15">
        <v>5099998.373038616</v>
      </c>
      <c r="AC36" s="15">
        <v>0</v>
      </c>
      <c r="AD36" s="15">
        <v>0</v>
      </c>
      <c r="AE36" s="15">
        <v>0</v>
      </c>
      <c r="AF36" s="15">
        <v>0</v>
      </c>
      <c r="AG36" s="15">
        <v>0</v>
      </c>
      <c r="AH36" s="15">
        <v>1461841.4685097192</v>
      </c>
      <c r="AI36" s="15">
        <v>2331624.0963037768</v>
      </c>
      <c r="AJ36" s="15">
        <v>1433255.6927642431</v>
      </c>
      <c r="AK36" s="15">
        <v>2029532.2155333674</v>
      </c>
      <c r="AL36" s="15">
        <v>1277278.8041418816</v>
      </c>
      <c r="AM36" s="15">
        <v>0</v>
      </c>
      <c r="AN36" s="15">
        <v>0</v>
      </c>
      <c r="AO36" s="15">
        <v>0</v>
      </c>
    </row>
    <row r="37" spans="1:41" outlineLevel="1" x14ac:dyDescent="0.45"/>
    <row r="38" spans="1:41" ht="18" outlineLevel="1" x14ac:dyDescent="0.45">
      <c r="B38" s="18" t="s">
        <v>6</v>
      </c>
      <c r="D38" s="4" t="s">
        <v>4</v>
      </c>
      <c r="E38" s="4" t="s">
        <v>7</v>
      </c>
      <c r="F38" s="4" t="s">
        <v>8</v>
      </c>
      <c r="G38" s="4" t="s">
        <v>9</v>
      </c>
      <c r="H38" s="4" t="s">
        <v>10</v>
      </c>
      <c r="I38" s="4" t="s">
        <v>11</v>
      </c>
      <c r="J38" s="4" t="s">
        <v>12</v>
      </c>
      <c r="K38" s="4" t="s">
        <v>13</v>
      </c>
      <c r="L38" s="4" t="s">
        <v>14</v>
      </c>
      <c r="M38" s="4" t="s">
        <v>15</v>
      </c>
      <c r="N38" s="4" t="s">
        <v>16</v>
      </c>
      <c r="O38" s="4" t="s">
        <v>17</v>
      </c>
      <c r="P38" s="4" t="s">
        <v>18</v>
      </c>
      <c r="Q38" s="4" t="s">
        <v>19</v>
      </c>
      <c r="R38" s="4" t="s">
        <v>20</v>
      </c>
      <c r="S38" s="4" t="s">
        <v>21</v>
      </c>
      <c r="T38" s="4" t="s">
        <v>22</v>
      </c>
      <c r="U38" s="4" t="s">
        <v>23</v>
      </c>
      <c r="V38" s="4" t="s">
        <v>24</v>
      </c>
      <c r="W38" s="4" t="s">
        <v>25</v>
      </c>
      <c r="X38" s="4" t="s">
        <v>26</v>
      </c>
      <c r="Y38" s="4" t="s">
        <v>27</v>
      </c>
      <c r="Z38" s="4" t="s">
        <v>28</v>
      </c>
      <c r="AA38" s="4" t="s">
        <v>29</v>
      </c>
      <c r="AB38" s="4" t="s">
        <v>30</v>
      </c>
      <c r="AC38" s="4" t="s">
        <v>31</v>
      </c>
      <c r="AD38" s="4" t="s">
        <v>32</v>
      </c>
      <c r="AE38" s="4" t="s">
        <v>33</v>
      </c>
      <c r="AF38" s="4" t="s">
        <v>34</v>
      </c>
      <c r="AG38" s="4" t="s">
        <v>35</v>
      </c>
      <c r="AH38" s="4" t="s">
        <v>36</v>
      </c>
      <c r="AI38" s="4" t="s">
        <v>37</v>
      </c>
      <c r="AJ38" s="4" t="s">
        <v>38</v>
      </c>
      <c r="AK38" s="4" t="s">
        <v>39</v>
      </c>
      <c r="AL38" s="4" t="s">
        <v>40</v>
      </c>
      <c r="AM38" s="4" t="s">
        <v>41</v>
      </c>
      <c r="AN38" s="4" t="s">
        <v>42</v>
      </c>
      <c r="AO38" s="4" t="s">
        <v>43</v>
      </c>
    </row>
    <row r="39" spans="1:41" outlineLevel="1" x14ac:dyDescent="0.45">
      <c r="C39" s="17" t="s">
        <v>44</v>
      </c>
      <c r="D39" s="15">
        <v>0</v>
      </c>
      <c r="E39" s="15">
        <v>200000</v>
      </c>
      <c r="F39" s="15">
        <v>300000</v>
      </c>
      <c r="G39" s="15">
        <v>400000</v>
      </c>
      <c r="H39" s="15">
        <v>500000</v>
      </c>
      <c r="I39" s="15">
        <v>600000</v>
      </c>
      <c r="J39" s="15">
        <v>700000</v>
      </c>
      <c r="K39" s="15">
        <v>800000</v>
      </c>
      <c r="L39" s="15">
        <v>900000</v>
      </c>
      <c r="M39" s="15">
        <v>900000</v>
      </c>
      <c r="N39" s="15">
        <v>900000</v>
      </c>
      <c r="O39" s="15">
        <v>900000</v>
      </c>
      <c r="P39" s="15">
        <v>900000</v>
      </c>
      <c r="Q39" s="15">
        <v>900000</v>
      </c>
      <c r="R39" s="15">
        <v>900000</v>
      </c>
      <c r="S39" s="15">
        <v>900000</v>
      </c>
      <c r="T39" s="15">
        <v>900000</v>
      </c>
      <c r="U39" s="15">
        <v>900000</v>
      </c>
      <c r="V39" s="15">
        <v>900000</v>
      </c>
      <c r="W39" s="15">
        <v>900000</v>
      </c>
      <c r="X39" s="15">
        <v>900000</v>
      </c>
      <c r="Y39" s="15">
        <v>900000</v>
      </c>
      <c r="Z39" s="15">
        <v>900000</v>
      </c>
      <c r="AA39" s="15">
        <v>900000</v>
      </c>
      <c r="AB39" s="15">
        <v>900000</v>
      </c>
      <c r="AC39" s="15">
        <v>900000</v>
      </c>
      <c r="AD39" s="15">
        <v>900000</v>
      </c>
      <c r="AE39" s="15">
        <v>900000</v>
      </c>
      <c r="AF39" s="15">
        <v>900000</v>
      </c>
      <c r="AG39" s="15">
        <v>900000</v>
      </c>
      <c r="AH39" s="15">
        <v>900000</v>
      </c>
      <c r="AI39" s="15">
        <v>900000</v>
      </c>
      <c r="AJ39" s="15">
        <v>900000</v>
      </c>
      <c r="AK39" s="15">
        <v>900000</v>
      </c>
      <c r="AL39" s="15">
        <v>900000</v>
      </c>
      <c r="AM39" s="15">
        <v>900000</v>
      </c>
      <c r="AN39" s="15">
        <v>900000</v>
      </c>
      <c r="AO39" s="15">
        <v>900000</v>
      </c>
    </row>
    <row r="40" spans="1:41" outlineLevel="1" x14ac:dyDescent="0.45">
      <c r="C40" s="17" t="s">
        <v>45</v>
      </c>
      <c r="D40" s="15">
        <v>8814814</v>
      </c>
      <c r="E40" s="15">
        <v>8614814</v>
      </c>
      <c r="F40" s="15">
        <v>8414814</v>
      </c>
      <c r="G40" s="15">
        <v>8114814</v>
      </c>
      <c r="H40" s="15">
        <v>7914814</v>
      </c>
      <c r="I40" s="15">
        <v>7914814</v>
      </c>
      <c r="J40" s="15">
        <v>7914814</v>
      </c>
      <c r="K40" s="15">
        <v>7914814</v>
      </c>
      <c r="L40" s="15">
        <v>7914814</v>
      </c>
      <c r="M40" s="15">
        <v>7914814</v>
      </c>
      <c r="N40" s="15">
        <v>7914814</v>
      </c>
      <c r="O40" s="15">
        <v>7914814</v>
      </c>
      <c r="P40" s="15">
        <v>7914814</v>
      </c>
      <c r="Q40" s="15">
        <v>7914814</v>
      </c>
      <c r="R40" s="15">
        <v>7914814</v>
      </c>
      <c r="S40" s="15">
        <v>7914814</v>
      </c>
      <c r="T40" s="15">
        <v>7914814</v>
      </c>
      <c r="U40" s="15">
        <v>7914814</v>
      </c>
      <c r="V40" s="15">
        <v>7914814</v>
      </c>
      <c r="W40" s="15">
        <v>7914814</v>
      </c>
      <c r="X40" s="15">
        <v>7914814</v>
      </c>
      <c r="Y40" s="15">
        <v>7914814</v>
      </c>
      <c r="Z40" s="15">
        <v>7914814</v>
      </c>
      <c r="AA40" s="15">
        <v>7914814</v>
      </c>
      <c r="AB40" s="15">
        <v>7914814</v>
      </c>
      <c r="AC40" s="15">
        <v>7914814</v>
      </c>
      <c r="AD40" s="15">
        <v>7914814</v>
      </c>
      <c r="AE40" s="15">
        <v>7914814</v>
      </c>
      <c r="AF40" s="15">
        <v>7914814</v>
      </c>
      <c r="AG40" s="15">
        <v>7914814</v>
      </c>
      <c r="AH40" s="15">
        <v>7914814</v>
      </c>
      <c r="AI40" s="15">
        <v>7914814</v>
      </c>
      <c r="AJ40" s="15">
        <v>7914814</v>
      </c>
      <c r="AK40" s="15">
        <v>7914814</v>
      </c>
      <c r="AL40" s="15">
        <v>7914814</v>
      </c>
      <c r="AM40" s="15">
        <v>7914814</v>
      </c>
      <c r="AN40" s="15">
        <v>7914814</v>
      </c>
      <c r="AO40" s="15">
        <v>7914814</v>
      </c>
    </row>
    <row r="41" spans="1:41" outlineLevel="1" x14ac:dyDescent="0.45">
      <c r="C41" s="17" t="s">
        <v>46</v>
      </c>
      <c r="D41" s="15">
        <v>373522962.9842304</v>
      </c>
      <c r="E41" s="15">
        <v>22735146.713301413</v>
      </c>
      <c r="F41" s="15">
        <v>22735146.713301413</v>
      </c>
      <c r="G41" s="15">
        <v>22735146.713301413</v>
      </c>
      <c r="H41" s="15">
        <v>22735146.713301413</v>
      </c>
      <c r="I41" s="15">
        <v>22735146.713301413</v>
      </c>
      <c r="J41" s="15">
        <v>22735146.713301413</v>
      </c>
      <c r="K41" s="15">
        <v>22735146.713301413</v>
      </c>
      <c r="L41" s="15">
        <v>0</v>
      </c>
      <c r="M41" s="15">
        <v>0</v>
      </c>
      <c r="N41" s="15">
        <v>3312049.7764254659</v>
      </c>
      <c r="O41" s="15">
        <v>11500386.980008312</v>
      </c>
      <c r="P41" s="15">
        <v>4536316.8005010048</v>
      </c>
      <c r="Q41" s="15">
        <v>6423558.0105917901</v>
      </c>
      <c r="R41" s="15">
        <v>4042643.1427443363</v>
      </c>
      <c r="S41" s="15">
        <v>0</v>
      </c>
      <c r="T41" s="15">
        <v>0</v>
      </c>
      <c r="U41" s="15">
        <v>0</v>
      </c>
      <c r="V41" s="15">
        <v>0</v>
      </c>
      <c r="W41" s="15">
        <v>0</v>
      </c>
      <c r="X41" s="15">
        <v>64129807.131993048</v>
      </c>
      <c r="Y41" s="15">
        <v>8287086.8701200522</v>
      </c>
      <c r="Z41" s="15">
        <v>5577549.3611683799</v>
      </c>
      <c r="AA41" s="15">
        <v>7999604.3083685488</v>
      </c>
      <c r="AB41" s="15">
        <v>5099998.373038616</v>
      </c>
      <c r="AC41" s="15">
        <v>0</v>
      </c>
      <c r="AD41" s="15">
        <v>0</v>
      </c>
      <c r="AE41" s="15">
        <v>0</v>
      </c>
      <c r="AF41" s="15">
        <v>0</v>
      </c>
      <c r="AG41" s="15">
        <v>0</v>
      </c>
      <c r="AH41" s="15">
        <v>1461841.4685097192</v>
      </c>
      <c r="AI41" s="15">
        <v>2331624.0963037768</v>
      </c>
      <c r="AJ41" s="15">
        <v>1433255.6927642431</v>
      </c>
      <c r="AK41" s="15">
        <v>2029532.2155333674</v>
      </c>
      <c r="AL41" s="15">
        <v>1277278.8041418816</v>
      </c>
      <c r="AM41" s="15">
        <v>0</v>
      </c>
      <c r="AN41" s="15">
        <v>0</v>
      </c>
      <c r="AO41" s="15">
        <v>0</v>
      </c>
    </row>
    <row r="42" spans="1:41" x14ac:dyDescent="0.45">
      <c r="C42" s="22"/>
      <c r="D42" s="4" t="s">
        <v>49</v>
      </c>
      <c r="E42" s="4" t="s">
        <v>50</v>
      </c>
      <c r="F42" s="4" t="s">
        <v>51</v>
      </c>
    </row>
    <row r="43" spans="1:41" ht="21" x14ac:dyDescent="0.45">
      <c r="A43" s="19" t="s">
        <v>71</v>
      </c>
      <c r="D43" s="20">
        <f>SUM(D48:W48)/million/5</f>
        <v>-57.146978352836321</v>
      </c>
      <c r="E43" s="20">
        <f>SUM(D54:W54)/million/5</f>
        <v>-96.85557061481137</v>
      </c>
      <c r="F43" s="20">
        <f>AVERAGE(D43:E43)</f>
        <v>-77.001274483823849</v>
      </c>
      <c r="G43" s="4"/>
      <c r="H43" s="4"/>
      <c r="I43" s="4"/>
      <c r="J43" s="4"/>
      <c r="K43" s="4"/>
      <c r="L43" s="4"/>
      <c r="M43" s="4"/>
      <c r="N43" s="4"/>
      <c r="O43" s="4"/>
      <c r="P43" s="4"/>
      <c r="Q43" s="4"/>
      <c r="R43" s="4"/>
      <c r="S43" s="4"/>
      <c r="T43" s="4"/>
      <c r="U43" s="4"/>
      <c r="V43" s="4"/>
      <c r="W43" s="4"/>
    </row>
    <row r="44" spans="1:41" ht="18" x14ac:dyDescent="0.45">
      <c r="B44" s="18" t="s">
        <v>5</v>
      </c>
      <c r="D44" s="4" t="s">
        <v>4</v>
      </c>
      <c r="E44" s="4" t="s">
        <v>7</v>
      </c>
      <c r="F44" s="49" t="s">
        <v>8</v>
      </c>
      <c r="G44" s="4" t="s">
        <v>9</v>
      </c>
      <c r="H44" s="4" t="s">
        <v>10</v>
      </c>
      <c r="I44" s="4" t="s">
        <v>11</v>
      </c>
      <c r="J44" s="4" t="s">
        <v>12</v>
      </c>
      <c r="K44" s="4" t="s">
        <v>13</v>
      </c>
      <c r="L44" s="4" t="s">
        <v>14</v>
      </c>
      <c r="M44" s="4" t="s">
        <v>15</v>
      </c>
      <c r="N44" s="4" t="s">
        <v>16</v>
      </c>
      <c r="O44" s="4" t="s">
        <v>17</v>
      </c>
      <c r="P44" s="4" t="s">
        <v>18</v>
      </c>
      <c r="Q44" s="4" t="s">
        <v>19</v>
      </c>
      <c r="R44" s="4" t="s">
        <v>20</v>
      </c>
      <c r="S44" s="4" t="s">
        <v>21</v>
      </c>
      <c r="T44" s="4" t="s">
        <v>22</v>
      </c>
      <c r="U44" s="4" t="s">
        <v>23</v>
      </c>
      <c r="V44" s="4" t="s">
        <v>24</v>
      </c>
      <c r="W44" s="4" t="s">
        <v>25</v>
      </c>
      <c r="X44" s="4"/>
      <c r="Y44" s="4"/>
      <c r="Z44" s="4"/>
      <c r="AA44" s="4"/>
      <c r="AB44" s="4"/>
      <c r="AC44" s="4"/>
      <c r="AD44" s="4"/>
      <c r="AE44" s="4"/>
      <c r="AF44" s="4"/>
      <c r="AG44" s="4"/>
      <c r="AH44" s="4"/>
      <c r="AI44" s="4"/>
      <c r="AJ44" s="4"/>
      <c r="AK44" s="4"/>
      <c r="AL44" s="4"/>
      <c r="AM44" s="4"/>
      <c r="AN44" s="4"/>
      <c r="AO44" s="4"/>
    </row>
    <row r="45" spans="1:41" x14ac:dyDescent="0.45">
      <c r="C45" s="3" t="s">
        <v>52</v>
      </c>
      <c r="D45" s="15">
        <f>-(D71-D60)/(1+'General inputs'!$D$6)^(COUNTA($D44:D44)-1)</f>
        <v>-373903596.80769175</v>
      </c>
      <c r="E45" s="15">
        <f>-(E71-E60)/(1+'General inputs'!$D$6)^(COUNTA($D44:E44)-1)</f>
        <v>-24630237.339273226</v>
      </c>
      <c r="F45" s="15">
        <f>-(F71-F60)/(1+'General inputs'!$D$6)^(COUNTA($D44:F44)-1)</f>
        <v>-22826911.343163326</v>
      </c>
      <c r="G45" s="15">
        <f>-(G71-G60)/(1+'General inputs'!$D$6)^(COUNTA($D44:G44)-1)</f>
        <v>-21155617.556221802</v>
      </c>
      <c r="H45" s="15">
        <f>-(H71-H60)/(1+'General inputs'!$D$6)^(COUNTA($D44:H44)-1)</f>
        <v>-19606689.116053574</v>
      </c>
      <c r="I45" s="15">
        <f>-(I71-I60)/(1+'General inputs'!$D$6)^(COUNTA($D44:I44)-1)</f>
        <v>-18171166.928687282</v>
      </c>
      <c r="J45" s="15">
        <f>-(J71-J60)/(1+'General inputs'!$D$6)^(COUNTA($D44:J44)-1)</f>
        <v>-16840747.848644376</v>
      </c>
      <c r="K45" s="15">
        <f>-(K71-K60)/(1+'General inputs'!$D$6)^(COUNTA($D44:K44)-1)</f>
        <v>-15607736.653053174</v>
      </c>
      <c r="L45" s="15">
        <f>-(L71-L60)/(1+'General inputs'!$D$6)^(COUNTA($D44:L44)-1)</f>
        <v>0</v>
      </c>
      <c r="M45" s="15">
        <f>-(M71-M60)/(1+'General inputs'!$D$6)^(COUNTA($D44:M44)-1)</f>
        <v>0</v>
      </c>
      <c r="N45" s="15">
        <f>-(N71-N60)/(1+'General inputs'!$D$6)^(COUNTA($D44:N44)-1)</f>
        <v>-1535191.359792378</v>
      </c>
      <c r="O45" s="15">
        <f>-(O71-O60)/(1+'General inputs'!$D$6)^(COUNTA($D44:O44)-1)</f>
        <v>-4953755.6817772724</v>
      </c>
      <c r="P45" s="15">
        <f>-(P71-P60)/(1+'General inputs'!$D$6)^(COUNTA($D44:P44)-1)</f>
        <v>-1821570.7349333456</v>
      </c>
      <c r="Q45" s="15">
        <f>-(Q71-Q60)/(1+'General inputs'!$D$6)^(COUNTA($D44:Q44)-1)</f>
        <v>-2390544.704611185</v>
      </c>
      <c r="R45" s="15">
        <f>-(R71-R60)/(1+'General inputs'!$D$6)^(COUNTA($D44:R44)-1)</f>
        <v>-1394328.7454918378</v>
      </c>
      <c r="S45" s="15">
        <f>-(S71-S60)/(1+'General inputs'!$D$6)^(COUNTA($D44:S44)-1)</f>
        <v>0</v>
      </c>
      <c r="T45" s="15">
        <f>-(T71-T60)/(1+'General inputs'!$D$6)^(COUNTA($D44:T44)-1)</f>
        <v>0</v>
      </c>
      <c r="U45" s="15">
        <f>-(U71-U60)/(1+'General inputs'!$D$6)^(COUNTA($D44:U44)-1)</f>
        <v>0</v>
      </c>
      <c r="V45" s="15">
        <f>-(V71-V60)/(1+'General inputs'!$D$6)^(COUNTA($D44:V44)-1)</f>
        <v>0</v>
      </c>
      <c r="W45" s="15">
        <f>-(W71-W60)/(1+'General inputs'!$D$6)^(COUNTA($D44:W44)-1)</f>
        <v>0</v>
      </c>
      <c r="X45" s="22"/>
    </row>
    <row r="46" spans="1:41" x14ac:dyDescent="0.45">
      <c r="C46" s="3" t="s">
        <v>53</v>
      </c>
      <c r="D46" s="15">
        <f>(D69-D58)*'General inputs'!E$11*months_in_year/(1+'General inputs'!$D$6)^(COUNTA($D44:D44)-1)</f>
        <v>0</v>
      </c>
      <c r="E46" s="15">
        <f>(E69-E58)*'General inputs'!F$11*months_in_year/(1+'General inputs'!$D$6)^(COUNTA($D44:E44)-1)</f>
        <v>8897126.9694161266</v>
      </c>
      <c r="F46" s="15">
        <f>(F69-F58)*'General inputs'!G$11*months_in_year/(1+'General inputs'!$D$6)^(COUNTA($D44:F44)-1)</f>
        <v>12368573.173423717</v>
      </c>
      <c r="G46" s="15">
        <f>(G69-G58)*'General inputs'!H$11*months_in_year/(1+'General inputs'!$D$6)^(COUNTA($D44:G44)-1)</f>
        <v>15283995.271453464</v>
      </c>
      <c r="H46" s="15">
        <f>(H69-H58)*'General inputs'!I$11*months_in_year/(1+'General inputs'!$D$6)^(COUNTA($D44:H44)-1)</f>
        <v>17706203.975270469</v>
      </c>
      <c r="I46" s="15">
        <f>(I69-I58)*'General inputs'!J$11*months_in_year/(1+'General inputs'!$D$6)^(COUNTA($D44:I44)-1)</f>
        <v>19691793.114295237</v>
      </c>
      <c r="J46" s="15">
        <f>(J69-J58)*'General inputs'!K$11*months_in_year/(1+'General inputs'!$D$6)^(COUNTA($D44:J44)-1)</f>
        <v>21291713.283915151</v>
      </c>
      <c r="K46" s="15">
        <f>(K69-K58)*'General inputs'!L$11*months_in_year/(1+'General inputs'!$D$6)^(COUNTA($D44:K44)-1)</f>
        <v>22551794.819452032</v>
      </c>
      <c r="L46" s="15">
        <f>(L69-L58)*'General inputs'!M$11*months_in_year/(1+'General inputs'!$D$6)^(COUNTA($D44:L44)-1)</f>
        <v>23513224.441041276</v>
      </c>
      <c r="M46" s="15">
        <f>(M69-M58)*'General inputs'!N$11*months_in_year/(1+'General inputs'!$D$6)^(COUNTA($D44:M44)-1)</f>
        <v>21791681.59503362</v>
      </c>
      <c r="N46" s="15">
        <f>(N69-N58)*'General inputs'!O$11*months_in_year/(1+'General inputs'!$D$6)^(COUNTA($D44:N44)-1)</f>
        <v>9340734.6966664046</v>
      </c>
      <c r="O46" s="15">
        <f>(O69-O58)*'General inputs'!P$11*months_in_year/(1+'General inputs'!$D$6)^(COUNTA($D44:O44)-1)</f>
        <v>8656844.0191532951</v>
      </c>
      <c r="P46" s="15">
        <f>(P69-P58)*'General inputs'!Q$11*months_in_year/(1+'General inputs'!$D$6)^(COUNTA($D44:P44)-1)</f>
        <v>8023025.0409205705</v>
      </c>
      <c r="Q46" s="15">
        <f>(Q69-Q58)*'General inputs'!R$11*months_in_year/(1+'General inputs'!$D$6)^(COUNTA($D44:Q44)-1)</f>
        <v>7435611.7154036807</v>
      </c>
      <c r="R46" s="15">
        <f>(R69-R58)*'General inputs'!S$11*months_in_year/(1+'General inputs'!$D$6)^(COUNTA($D44:R44)-1)</f>
        <v>6891206.4090858959</v>
      </c>
      <c r="S46" s="15">
        <f>(S69-S58)*'General inputs'!T$11*months_in_year/(1+'General inputs'!$D$6)^(COUNTA($D44:S44)-1)</f>
        <v>6386660.2493845178</v>
      </c>
      <c r="T46" s="15">
        <f>(T69-T58)*'General inputs'!U$11*months_in_year/(1+'General inputs'!$D$6)^(COUNTA($D44:T44)-1)</f>
        <v>5919054.9113850966</v>
      </c>
      <c r="U46" s="15">
        <f>(U69-U58)*'General inputs'!V$11*months_in_year/(1+'General inputs'!$D$6)^(COUNTA($D44:U44)-1)</f>
        <v>5485685.7380770128</v>
      </c>
      <c r="V46" s="15">
        <f>(V69-V58)*'General inputs'!W$11*months_in_year/(1+'General inputs'!$D$6)^(COUNTA($D44:V44)-1)</f>
        <v>5084046.096456917</v>
      </c>
      <c r="W46" s="15">
        <f>(W69-W58)*'General inputs'!X$11*months_in_year/(1+'General inputs'!$D$6)^(COUNTA($D44:W44)-1)</f>
        <v>4711812.8790147519</v>
      </c>
    </row>
    <row r="47" spans="1:41" x14ac:dyDescent="0.45">
      <c r="C47" s="3" t="s">
        <v>54</v>
      </c>
      <c r="D47" s="15"/>
      <c r="E47" s="15"/>
      <c r="F47" s="15"/>
      <c r="G47" s="15"/>
      <c r="H47" s="15"/>
      <c r="I47" s="15"/>
      <c r="J47" s="15"/>
      <c r="K47" s="15"/>
      <c r="L47" s="15"/>
      <c r="M47" s="15"/>
      <c r="N47" s="15">
        <f>(N69-N58)*'General inputs'!$D$7/(1+'General inputs'!$D$6)^(COUNTA($D44:N44)-1)</f>
        <v>1109923.2633177917</v>
      </c>
      <c r="O47" s="15">
        <f>(O69-O58)*'General inputs'!$D$7/(1+'General inputs'!$D$6)^(COUNTA($D44:O44)-1)</f>
        <v>1028659.1875049043</v>
      </c>
      <c r="P47" s="15">
        <f>(P69-P58)*'General inputs'!$D$7/(1+'General inputs'!$D$6)^(COUNTA($D44:P44)-1)</f>
        <v>953344.93744662125</v>
      </c>
      <c r="Q47" s="15">
        <f>(Q69-Q58)*'General inputs'!$D$7/(1+'General inputs'!$D$6)^(COUNTA($D44:Q44)-1)</f>
        <v>883544.89105340256</v>
      </c>
      <c r="R47" s="15">
        <f>(R69-R58)*'General inputs'!$D$7/(1+'General inputs'!$D$6)^(COUNTA($D44:R44)-1)</f>
        <v>818855.32071677735</v>
      </c>
      <c r="S47" s="15">
        <f>(S69-S58)*'General inputs'!$D$7/(1+'General inputs'!$D$6)^(COUNTA($D44:S44)-1)</f>
        <v>758902.05812490929</v>
      </c>
      <c r="T47" s="15">
        <f>(T69-T58)*'General inputs'!$D$7/(1+'General inputs'!$D$6)^(COUNTA($D44:T44)-1)</f>
        <v>703338.33005088929</v>
      </c>
      <c r="U47" s="15">
        <f>(U69-U58)*'General inputs'!$D$7/(1+'General inputs'!$D$6)^(COUNTA($D44:U44)-1)</f>
        <v>651842.75259581953</v>
      </c>
      <c r="V47" s="15">
        <f>(V69-V58)*'General inputs'!$D$7/(1+'General inputs'!$D$6)^(COUNTA($D44:V44)-1)</f>
        <v>604117.47228528233</v>
      </c>
      <c r="W47" s="15">
        <f>(W69-W58)*'General inputs'!$D$7/(1+'General inputs'!$D$6)^(COUNTA($D44:W44)-1)</f>
        <v>559886.44326717546</v>
      </c>
    </row>
    <row r="48" spans="1:41" x14ac:dyDescent="0.45">
      <c r="C48" s="3" t="s">
        <v>55</v>
      </c>
      <c r="D48" s="14">
        <f t="shared" ref="D48:W48" si="3">SUM(D45:D47)</f>
        <v>-373903596.80769175</v>
      </c>
      <c r="E48" s="14">
        <f t="shared" si="3"/>
        <v>-15733110.369857099</v>
      </c>
      <c r="F48" s="14">
        <f t="shared" si="3"/>
        <v>-10458338.16973961</v>
      </c>
      <c r="G48" s="14">
        <f t="shared" si="3"/>
        <v>-5871622.2847683374</v>
      </c>
      <c r="H48" s="14">
        <f t="shared" si="3"/>
        <v>-1900485.140783105</v>
      </c>
      <c r="I48" s="14">
        <f t="shared" si="3"/>
        <v>1520626.1856079549</v>
      </c>
      <c r="J48" s="14">
        <f t="shared" si="3"/>
        <v>4450965.4352707751</v>
      </c>
      <c r="K48" s="14">
        <f t="shared" si="3"/>
        <v>6944058.1663988587</v>
      </c>
      <c r="L48" s="14">
        <f t="shared" si="3"/>
        <v>23513224.441041276</v>
      </c>
      <c r="M48" s="14">
        <f t="shared" si="3"/>
        <v>21791681.59503362</v>
      </c>
      <c r="N48" s="14">
        <f t="shared" si="3"/>
        <v>8915466.6001918186</v>
      </c>
      <c r="O48" s="14">
        <f t="shared" si="3"/>
        <v>4731747.5248809271</v>
      </c>
      <c r="P48" s="14">
        <f t="shared" si="3"/>
        <v>7154799.2434338462</v>
      </c>
      <c r="Q48" s="14">
        <f t="shared" si="3"/>
        <v>5928611.9018458985</v>
      </c>
      <c r="R48" s="14">
        <f t="shared" si="3"/>
        <v>6315732.9843108356</v>
      </c>
      <c r="S48" s="14">
        <f t="shared" si="3"/>
        <v>7145562.307509427</v>
      </c>
      <c r="T48" s="14">
        <f t="shared" si="3"/>
        <v>6622393.241435986</v>
      </c>
      <c r="U48" s="14">
        <f t="shared" si="3"/>
        <v>6137528.4906728324</v>
      </c>
      <c r="V48" s="14">
        <f t="shared" si="3"/>
        <v>5688163.5687421989</v>
      </c>
      <c r="W48" s="14">
        <f t="shared" si="3"/>
        <v>5271699.3222819269</v>
      </c>
    </row>
    <row r="49" spans="1:41" x14ac:dyDescent="0.45">
      <c r="A49" s="51"/>
    </row>
    <row r="50" spans="1:41" ht="18" x14ac:dyDescent="0.45">
      <c r="B50" s="18" t="s">
        <v>6</v>
      </c>
      <c r="D50" s="4" t="s">
        <v>4</v>
      </c>
      <c r="E50" s="4" t="s">
        <v>7</v>
      </c>
      <c r="F50" s="4" t="s">
        <v>8</v>
      </c>
      <c r="G50" s="4" t="s">
        <v>9</v>
      </c>
      <c r="H50" s="4" t="s">
        <v>10</v>
      </c>
      <c r="I50" s="4" t="s">
        <v>11</v>
      </c>
      <c r="J50" s="4" t="s">
        <v>12</v>
      </c>
      <c r="K50" s="4" t="s">
        <v>13</v>
      </c>
      <c r="L50" s="4" t="s">
        <v>14</v>
      </c>
      <c r="M50" s="4" t="s">
        <v>15</v>
      </c>
      <c r="N50" s="4" t="s">
        <v>16</v>
      </c>
      <c r="O50" s="4" t="s">
        <v>17</v>
      </c>
      <c r="P50" s="4" t="s">
        <v>18</v>
      </c>
      <c r="Q50" s="4" t="s">
        <v>19</v>
      </c>
      <c r="R50" s="4" t="s">
        <v>20</v>
      </c>
      <c r="S50" s="4" t="s">
        <v>21</v>
      </c>
      <c r="T50" s="4" t="s">
        <v>22</v>
      </c>
      <c r="U50" s="4" t="s">
        <v>23</v>
      </c>
      <c r="V50" s="4" t="s">
        <v>24</v>
      </c>
      <c r="W50" s="4" t="s">
        <v>25</v>
      </c>
      <c r="X50" s="4"/>
      <c r="Y50" s="4"/>
      <c r="Z50" s="4"/>
      <c r="AA50" s="4"/>
      <c r="AB50" s="4"/>
      <c r="AC50" s="4"/>
      <c r="AD50" s="4"/>
      <c r="AE50" s="4"/>
      <c r="AF50" s="4"/>
      <c r="AG50" s="4"/>
      <c r="AH50" s="4"/>
      <c r="AI50" s="4"/>
      <c r="AJ50" s="4"/>
      <c r="AK50" s="4"/>
      <c r="AL50" s="4"/>
      <c r="AM50" s="4"/>
      <c r="AN50" s="4"/>
      <c r="AO50" s="4"/>
    </row>
    <row r="51" spans="1:41" x14ac:dyDescent="0.45">
      <c r="C51" s="3" t="s">
        <v>52</v>
      </c>
      <c r="D51" s="15">
        <f>-(D76-D65)/(1+'General inputs'!$D$6)^(COUNTA($D50:D50)-1)</f>
        <v>-457658984.10634589</v>
      </c>
      <c r="E51" s="15">
        <f>-(E76-E65)/(1+'General inputs'!$D$6)^(COUNTA($D50:E50)-1)</f>
        <v>-24630237.339273226</v>
      </c>
      <c r="F51" s="15">
        <f>-(F76-F65)/(1+'General inputs'!$D$6)^(COUNTA($D50:F50)-1)</f>
        <v>-22826911.343163326</v>
      </c>
      <c r="G51" s="15">
        <f>-(G76-G65)/(1+'General inputs'!$D$6)^(COUNTA($D50:G50)-1)</f>
        <v>-21155617.556221802</v>
      </c>
      <c r="H51" s="15">
        <f>-(H76-H65)/(1+'General inputs'!$D$6)^(COUNTA($D50:H50)-1)</f>
        <v>-19606689.116053574</v>
      </c>
      <c r="I51" s="15">
        <f>-(I76-I65)/(1+'General inputs'!$D$6)^(COUNTA($D50:I50)-1)</f>
        <v>-18171166.928687282</v>
      </c>
      <c r="J51" s="15">
        <f>-(J76-J65)/(1+'General inputs'!$D$6)^(COUNTA($D50:J50)-1)</f>
        <v>-16840747.848644376</v>
      </c>
      <c r="K51" s="15">
        <f>-(K76-K65)/(1+'General inputs'!$D$6)^(COUNTA($D50:K50)-1)</f>
        <v>-15607736.653053174</v>
      </c>
      <c r="L51" s="15">
        <f>-(L76-L65)/(1+'General inputs'!$D$6)^(COUNTA($D50:L50)-1)</f>
        <v>0</v>
      </c>
      <c r="M51" s="15">
        <f>-(M76-M65)/(1+'General inputs'!$D$6)^(COUNTA($D50:M50)-1)</f>
        <v>0</v>
      </c>
      <c r="N51" s="15">
        <f>-(N76-N65)/(1+'General inputs'!$D$6)^(COUNTA($D50:N50)-1)</f>
        <v>-1535191.359792378</v>
      </c>
      <c r="O51" s="15">
        <f>-(O76-O65)/(1+'General inputs'!$D$6)^(COUNTA($D50:O50)-1)</f>
        <v>-4953755.6817772724</v>
      </c>
      <c r="P51" s="15">
        <f>-(P76-P65)/(1+'General inputs'!$D$6)^(COUNTA($D50:P50)-1)</f>
        <v>-1821570.7349333456</v>
      </c>
      <c r="Q51" s="15">
        <f>-(Q76-Q65)/(1+'General inputs'!$D$6)^(COUNTA($D50:Q50)-1)</f>
        <v>-2390544.704611185</v>
      </c>
      <c r="R51" s="15">
        <f>-(R76-R65)/(1+'General inputs'!$D$6)^(COUNTA($D50:R50)-1)</f>
        <v>-1394328.7454918378</v>
      </c>
      <c r="S51" s="15">
        <f>-(S76-S65)/(1+'General inputs'!$D$6)^(COUNTA($D50:S50)-1)</f>
        <v>0</v>
      </c>
      <c r="T51" s="15">
        <f>-(T76-T65)/(1+'General inputs'!$D$6)^(COUNTA($D50:T50)-1)</f>
        <v>0</v>
      </c>
      <c r="U51" s="15">
        <f>-(U76-U65)/(1+'General inputs'!$D$6)^(COUNTA($D50:U50)-1)</f>
        <v>0</v>
      </c>
      <c r="V51" s="15">
        <f>-(V76-V65)/(1+'General inputs'!$D$6)^(COUNTA($D50:V50)-1)</f>
        <v>0</v>
      </c>
      <c r="W51" s="15">
        <f>-(W76-W65)/(1+'General inputs'!$D$6)^(COUNTA($D50:W50)-1)</f>
        <v>0</v>
      </c>
      <c r="X51" s="22"/>
    </row>
    <row r="52" spans="1:41" x14ac:dyDescent="0.45">
      <c r="C52" s="3" t="s">
        <v>53</v>
      </c>
      <c r="D52" s="15">
        <f>(D74-D63)*'General inputs'!E$10*months_in_year/(1+'General inputs'!$D$6)^(COUNTA($D50:D50)-1)</f>
        <v>0</v>
      </c>
      <c r="E52" s="15">
        <f>(E74-E63)*'General inputs'!F$10*months_in_year/(1+'General inputs'!$D$6)^(COUNTA($D50:E50)-1)</f>
        <v>3336422.6135310475</v>
      </c>
      <c r="F52" s="15">
        <f>(F74-F63)*'General inputs'!G$10*months_in_year/(1+'General inputs'!$D$6)^(COUNTA($D50:F50)-1)</f>
        <v>4638214.940033894</v>
      </c>
      <c r="G52" s="15">
        <f>(G74-G63)*'General inputs'!H$10*months_in_year/(1+'General inputs'!$D$6)^(COUNTA($D50:G50)-1)</f>
        <v>5731498.2267950494</v>
      </c>
      <c r="H52" s="15">
        <f>(H74-H63)*'General inputs'!I$10*months_in_year/(1+'General inputs'!$D$6)^(COUNTA($D50:H50)-1)</f>
        <v>6639826.4907264253</v>
      </c>
      <c r="I52" s="15">
        <f>(I74-I63)*'General inputs'!J$10*months_in_year/(1+'General inputs'!$D$6)^(COUNTA($D50:I50)-1)</f>
        <v>7384422.4178607147</v>
      </c>
      <c r="J52" s="15">
        <f>(J74-J63)*'General inputs'!K$10*months_in_year/(1+'General inputs'!$D$6)^(COUNTA($D50:J50)-1)</f>
        <v>7984392.4814681811</v>
      </c>
      <c r="K52" s="15">
        <f>(K74-K63)*'General inputs'!L$10*months_in_year/(1+'General inputs'!$D$6)^(COUNTA($D50:K50)-1)</f>
        <v>8456923.0572945122</v>
      </c>
      <c r="L52" s="15">
        <f>(L74-L63)*'General inputs'!M$10*months_in_year/(1+'General inputs'!$D$6)^(COUNTA($D50:L50)-1)</f>
        <v>8817459.1653904784</v>
      </c>
      <c r="M52" s="15">
        <f>(M74-M63)*'General inputs'!N$10*months_in_year/(1+'General inputs'!$D$6)^(COUNTA($D50:M50)-1)</f>
        <v>8171880.5981376078</v>
      </c>
      <c r="N52" s="15">
        <f>(N74-N63)*'General inputs'!O$10*months_in_year/(1+'General inputs'!$D$6)^(COUNTA($D50:N50)-1)</f>
        <v>7573568.6729727602</v>
      </c>
      <c r="O52" s="15">
        <f>(O74-O63)*'General inputs'!P$10*months_in_year/(1+'General inputs'!$D$6)^(COUNTA($D50:O50)-1)</f>
        <v>7019062.7182324016</v>
      </c>
      <c r="P52" s="15">
        <f>(P74-P63)*'General inputs'!Q$10*months_in_year/(1+'General inputs'!$D$6)^(COUNTA($D50:P50)-1)</f>
        <v>6505155.4385842467</v>
      </c>
      <c r="Q52" s="15">
        <f>(Q74-Q63)*'General inputs'!R$10*months_in_year/(1+'General inputs'!$D$6)^(COUNTA($D50:Q50)-1)</f>
        <v>6028874.3638408221</v>
      </c>
      <c r="R52" s="15">
        <f>(R74-R63)*'General inputs'!S$10*months_in_year/(1+'General inputs'!$D$6)^(COUNTA($D50:R50)-1)</f>
        <v>5587464.6560155917</v>
      </c>
      <c r="S52" s="15">
        <f>(S74-S63)*'General inputs'!T$10*months_in_year/(1+'General inputs'!$D$6)^(COUNTA($D50:S50)-1)</f>
        <v>5178373.1751766363</v>
      </c>
      <c r="T52" s="15">
        <f>(T74-T63)*'General inputs'!U$10*months_in_year/(1+'General inputs'!$D$6)^(COUNTA($D50:T50)-1)</f>
        <v>4799233.7119338624</v>
      </c>
      <c r="U52" s="15">
        <f>(U74-U63)*'General inputs'!V$10*months_in_year/(1+'General inputs'!$D$6)^(COUNTA($D50:U50)-1)</f>
        <v>4447853.3011435242</v>
      </c>
      <c r="V52" s="15">
        <f>(V74-V63)*'General inputs'!W$10*months_in_year/(1+'General inputs'!$D$6)^(COUNTA($D50:V50)-1)</f>
        <v>4122199.5376677704</v>
      </c>
      <c r="W52" s="15">
        <f>(W74-W63)*'General inputs'!X$10*months_in_year/(1+'General inputs'!$D$6)^(COUNTA($D50:W50)-1)</f>
        <v>3820388.8208227716</v>
      </c>
    </row>
    <row r="53" spans="1:41" x14ac:dyDescent="0.45">
      <c r="C53" s="3" t="s">
        <v>54</v>
      </c>
      <c r="D53" s="40">
        <f>D47</f>
        <v>0</v>
      </c>
      <c r="E53" s="40">
        <f t="shared" ref="E53:W53" si="4">E47</f>
        <v>0</v>
      </c>
      <c r="F53" s="40">
        <f t="shared" si="4"/>
        <v>0</v>
      </c>
      <c r="G53" s="40">
        <f t="shared" si="4"/>
        <v>0</v>
      </c>
      <c r="H53" s="40">
        <f t="shared" si="4"/>
        <v>0</v>
      </c>
      <c r="I53" s="40">
        <f t="shared" si="4"/>
        <v>0</v>
      </c>
      <c r="J53" s="40">
        <f t="shared" si="4"/>
        <v>0</v>
      </c>
      <c r="K53" s="40">
        <f t="shared" si="4"/>
        <v>0</v>
      </c>
      <c r="L53" s="40">
        <f t="shared" si="4"/>
        <v>0</v>
      </c>
      <c r="M53" s="40">
        <f t="shared" si="4"/>
        <v>0</v>
      </c>
      <c r="N53" s="40">
        <f t="shared" si="4"/>
        <v>1109923.2633177917</v>
      </c>
      <c r="O53" s="40">
        <f t="shared" si="4"/>
        <v>1028659.1875049043</v>
      </c>
      <c r="P53" s="40">
        <f t="shared" si="4"/>
        <v>953344.93744662125</v>
      </c>
      <c r="Q53" s="40">
        <f t="shared" si="4"/>
        <v>883544.89105340256</v>
      </c>
      <c r="R53" s="40">
        <f t="shared" si="4"/>
        <v>818855.32071677735</v>
      </c>
      <c r="S53" s="40">
        <f t="shared" si="4"/>
        <v>758902.05812490929</v>
      </c>
      <c r="T53" s="40">
        <f t="shared" si="4"/>
        <v>703338.33005088929</v>
      </c>
      <c r="U53" s="40">
        <f t="shared" si="4"/>
        <v>651842.75259581953</v>
      </c>
      <c r="V53" s="40">
        <f t="shared" si="4"/>
        <v>604117.47228528233</v>
      </c>
      <c r="W53" s="40">
        <f t="shared" si="4"/>
        <v>559886.44326717546</v>
      </c>
    </row>
    <row r="54" spans="1:41" x14ac:dyDescent="0.45">
      <c r="C54" s="3" t="s">
        <v>55</v>
      </c>
      <c r="D54" s="14">
        <f t="shared" ref="D54:W54" si="5">SUM(D51:D53)</f>
        <v>-457658984.10634589</v>
      </c>
      <c r="E54" s="14">
        <f t="shared" si="5"/>
        <v>-21293814.725742176</v>
      </c>
      <c r="F54" s="14">
        <f t="shared" si="5"/>
        <v>-18188696.403129432</v>
      </c>
      <c r="G54" s="14">
        <f t="shared" si="5"/>
        <v>-15424119.329426752</v>
      </c>
      <c r="H54" s="14">
        <f t="shared" si="5"/>
        <v>-12966862.625327148</v>
      </c>
      <c r="I54" s="14">
        <f t="shared" si="5"/>
        <v>-10786744.510826567</v>
      </c>
      <c r="J54" s="14">
        <f t="shared" si="5"/>
        <v>-8856355.3671761937</v>
      </c>
      <c r="K54" s="14">
        <f t="shared" si="5"/>
        <v>-7150813.5957586616</v>
      </c>
      <c r="L54" s="14">
        <f t="shared" si="5"/>
        <v>8817459.1653904784</v>
      </c>
      <c r="M54" s="14">
        <f t="shared" si="5"/>
        <v>8171880.5981376078</v>
      </c>
      <c r="N54" s="14">
        <f t="shared" si="5"/>
        <v>7148300.5764981741</v>
      </c>
      <c r="O54" s="14">
        <f t="shared" si="5"/>
        <v>3093966.2239600336</v>
      </c>
      <c r="P54" s="14">
        <f t="shared" si="5"/>
        <v>5636929.6410975223</v>
      </c>
      <c r="Q54" s="14">
        <f t="shared" si="5"/>
        <v>4521874.5502830399</v>
      </c>
      <c r="R54" s="14">
        <f t="shared" si="5"/>
        <v>5011991.2312405314</v>
      </c>
      <c r="S54" s="14">
        <f t="shared" si="5"/>
        <v>5937275.2333015455</v>
      </c>
      <c r="T54" s="14">
        <f t="shared" si="5"/>
        <v>5502572.0419847518</v>
      </c>
      <c r="U54" s="14">
        <f t="shared" si="5"/>
        <v>5099696.0537393438</v>
      </c>
      <c r="V54" s="14">
        <f t="shared" si="5"/>
        <v>4726317.0099530527</v>
      </c>
      <c r="W54" s="14">
        <f t="shared" si="5"/>
        <v>4380275.2640899476</v>
      </c>
    </row>
    <row r="55" spans="1:41" x14ac:dyDescent="0.45">
      <c r="A55" s="2" t="s">
        <v>56</v>
      </c>
    </row>
    <row r="56" spans="1:41" ht="21" outlineLevel="1" x14ac:dyDescent="0.45">
      <c r="A56" s="19" t="s">
        <v>68</v>
      </c>
    </row>
    <row r="57" spans="1:41" ht="18" outlineLevel="1" x14ac:dyDescent="0.45">
      <c r="B57" s="18" t="s">
        <v>5</v>
      </c>
      <c r="D57" s="4" t="s">
        <v>4</v>
      </c>
      <c r="E57" s="4" t="s">
        <v>7</v>
      </c>
      <c r="F57" s="4" t="s">
        <v>8</v>
      </c>
      <c r="G57" s="4" t="s">
        <v>9</v>
      </c>
      <c r="H57" s="4" t="s">
        <v>10</v>
      </c>
      <c r="I57" s="4" t="s">
        <v>11</v>
      </c>
      <c r="J57" s="4" t="s">
        <v>12</v>
      </c>
      <c r="K57" s="4" t="s">
        <v>13</v>
      </c>
      <c r="L57" s="4" t="s">
        <v>14</v>
      </c>
      <c r="M57" s="4" t="s">
        <v>15</v>
      </c>
      <c r="N57" s="4" t="s">
        <v>16</v>
      </c>
      <c r="O57" s="4" t="s">
        <v>17</v>
      </c>
      <c r="P57" s="4" t="s">
        <v>18</v>
      </c>
      <c r="Q57" s="4" t="s">
        <v>19</v>
      </c>
      <c r="R57" s="4" t="s">
        <v>20</v>
      </c>
      <c r="S57" s="4" t="s">
        <v>21</v>
      </c>
      <c r="T57" s="4" t="s">
        <v>22</v>
      </c>
      <c r="U57" s="4" t="s">
        <v>23</v>
      </c>
      <c r="V57" s="4" t="s">
        <v>24</v>
      </c>
      <c r="W57" s="4" t="s">
        <v>25</v>
      </c>
      <c r="X57" s="4" t="s">
        <v>26</v>
      </c>
      <c r="Y57" s="4" t="s">
        <v>27</v>
      </c>
      <c r="Z57" s="4" t="s">
        <v>28</v>
      </c>
      <c r="AA57" s="4" t="s">
        <v>29</v>
      </c>
      <c r="AB57" s="4" t="s">
        <v>30</v>
      </c>
      <c r="AC57" s="4" t="s">
        <v>31</v>
      </c>
      <c r="AD57" s="4" t="s">
        <v>32</v>
      </c>
      <c r="AE57" s="4" t="s">
        <v>33</v>
      </c>
      <c r="AF57" s="4" t="s">
        <v>34</v>
      </c>
      <c r="AG57" s="4" t="s">
        <v>35</v>
      </c>
      <c r="AH57" s="4" t="s">
        <v>36</v>
      </c>
      <c r="AI57" s="4" t="s">
        <v>37</v>
      </c>
      <c r="AJ57" s="4" t="s">
        <v>38</v>
      </c>
      <c r="AK57" s="4" t="s">
        <v>39</v>
      </c>
      <c r="AL57" s="4" t="s">
        <v>40</v>
      </c>
      <c r="AM57" s="4" t="s">
        <v>41</v>
      </c>
      <c r="AN57" s="4" t="s">
        <v>42</v>
      </c>
      <c r="AO57" s="4" t="s">
        <v>43</v>
      </c>
    </row>
    <row r="58" spans="1:41" outlineLevel="1" x14ac:dyDescent="0.45">
      <c r="C58" s="17" t="s">
        <v>44</v>
      </c>
      <c r="D58" s="52">
        <f>D34</f>
        <v>0</v>
      </c>
      <c r="E58" s="52">
        <f t="shared" ref="E58:AO60" si="6">E34</f>
        <v>200000</v>
      </c>
      <c r="F58" s="52">
        <f t="shared" si="6"/>
        <v>300000</v>
      </c>
      <c r="G58" s="52">
        <f t="shared" si="6"/>
        <v>400000</v>
      </c>
      <c r="H58" s="52">
        <f t="shared" si="6"/>
        <v>500000</v>
      </c>
      <c r="I58" s="52">
        <f t="shared" si="6"/>
        <v>600000</v>
      </c>
      <c r="J58" s="52">
        <f t="shared" si="6"/>
        <v>700000</v>
      </c>
      <c r="K58" s="52">
        <f t="shared" si="6"/>
        <v>800000</v>
      </c>
      <c r="L58" s="52">
        <f t="shared" si="6"/>
        <v>900000</v>
      </c>
      <c r="M58" s="52">
        <f t="shared" si="6"/>
        <v>900000</v>
      </c>
      <c r="N58" s="52">
        <f t="shared" si="6"/>
        <v>900000</v>
      </c>
      <c r="O58" s="52">
        <f t="shared" si="6"/>
        <v>900000</v>
      </c>
      <c r="P58" s="52">
        <f t="shared" si="6"/>
        <v>900000</v>
      </c>
      <c r="Q58" s="52">
        <f t="shared" si="6"/>
        <v>900000</v>
      </c>
      <c r="R58" s="52">
        <f t="shared" si="6"/>
        <v>900000</v>
      </c>
      <c r="S58" s="52">
        <f t="shared" si="6"/>
        <v>900000</v>
      </c>
      <c r="T58" s="52">
        <f t="shared" si="6"/>
        <v>900000</v>
      </c>
      <c r="U58" s="52">
        <f t="shared" si="6"/>
        <v>900000</v>
      </c>
      <c r="V58" s="52">
        <f t="shared" si="6"/>
        <v>900000</v>
      </c>
      <c r="W58" s="52">
        <f t="shared" si="6"/>
        <v>900000</v>
      </c>
      <c r="X58" s="52">
        <f t="shared" si="6"/>
        <v>900000</v>
      </c>
      <c r="Y58" s="52">
        <f t="shared" si="6"/>
        <v>900000</v>
      </c>
      <c r="Z58" s="52">
        <f t="shared" si="6"/>
        <v>900000</v>
      </c>
      <c r="AA58" s="52">
        <f t="shared" si="6"/>
        <v>900000</v>
      </c>
      <c r="AB58" s="52">
        <f t="shared" si="6"/>
        <v>900000</v>
      </c>
      <c r="AC58" s="52">
        <f t="shared" si="6"/>
        <v>900000</v>
      </c>
      <c r="AD58" s="52">
        <f t="shared" si="6"/>
        <v>900000</v>
      </c>
      <c r="AE58" s="52">
        <f t="shared" si="6"/>
        <v>900000</v>
      </c>
      <c r="AF58" s="52">
        <f t="shared" si="6"/>
        <v>900000</v>
      </c>
      <c r="AG58" s="52">
        <f t="shared" si="6"/>
        <v>900000</v>
      </c>
      <c r="AH58" s="52">
        <f t="shared" si="6"/>
        <v>900000</v>
      </c>
      <c r="AI58" s="52">
        <f t="shared" si="6"/>
        <v>900000</v>
      </c>
      <c r="AJ58" s="52">
        <f t="shared" si="6"/>
        <v>900000</v>
      </c>
      <c r="AK58" s="52">
        <f t="shared" si="6"/>
        <v>900000</v>
      </c>
      <c r="AL58" s="52">
        <f t="shared" si="6"/>
        <v>900000</v>
      </c>
      <c r="AM58" s="52">
        <f t="shared" si="6"/>
        <v>900000</v>
      </c>
      <c r="AN58" s="52">
        <f t="shared" si="6"/>
        <v>900000</v>
      </c>
      <c r="AO58" s="52">
        <f t="shared" si="6"/>
        <v>900000</v>
      </c>
    </row>
    <row r="59" spans="1:41" outlineLevel="1" x14ac:dyDescent="0.45">
      <c r="C59" s="17" t="s">
        <v>45</v>
      </c>
      <c r="D59" s="52">
        <f t="shared" ref="D59:S60" si="7">D35</f>
        <v>8814814</v>
      </c>
      <c r="E59" s="52">
        <f t="shared" si="7"/>
        <v>8614814</v>
      </c>
      <c r="F59" s="52">
        <f t="shared" si="7"/>
        <v>8414814</v>
      </c>
      <c r="G59" s="52">
        <f t="shared" si="7"/>
        <v>8114814</v>
      </c>
      <c r="H59" s="52">
        <f t="shared" si="7"/>
        <v>7914814</v>
      </c>
      <c r="I59" s="52">
        <f t="shared" si="7"/>
        <v>7914814</v>
      </c>
      <c r="J59" s="52">
        <f t="shared" si="7"/>
        <v>7914814</v>
      </c>
      <c r="K59" s="52">
        <f t="shared" si="7"/>
        <v>7914814</v>
      </c>
      <c r="L59" s="52">
        <f t="shared" si="7"/>
        <v>7914814</v>
      </c>
      <c r="M59" s="52">
        <f t="shared" si="7"/>
        <v>7914814</v>
      </c>
      <c r="N59" s="52">
        <f t="shared" si="7"/>
        <v>7914814</v>
      </c>
      <c r="O59" s="52">
        <f t="shared" si="7"/>
        <v>7914814</v>
      </c>
      <c r="P59" s="52">
        <f t="shared" si="7"/>
        <v>7914814</v>
      </c>
      <c r="Q59" s="52">
        <f t="shared" si="7"/>
        <v>7914814</v>
      </c>
      <c r="R59" s="52">
        <f t="shared" si="7"/>
        <v>7914814</v>
      </c>
      <c r="S59" s="52">
        <f t="shared" si="7"/>
        <v>7914814</v>
      </c>
      <c r="T59" s="52">
        <f t="shared" si="6"/>
        <v>7914814</v>
      </c>
      <c r="U59" s="52">
        <f t="shared" si="6"/>
        <v>7914814</v>
      </c>
      <c r="V59" s="52">
        <f t="shared" si="6"/>
        <v>7914814</v>
      </c>
      <c r="W59" s="52">
        <f t="shared" si="6"/>
        <v>7914814</v>
      </c>
      <c r="X59" s="52">
        <f t="shared" si="6"/>
        <v>7914814</v>
      </c>
      <c r="Y59" s="52">
        <f t="shared" si="6"/>
        <v>7914814</v>
      </c>
      <c r="Z59" s="52">
        <f t="shared" si="6"/>
        <v>7914814</v>
      </c>
      <c r="AA59" s="52">
        <f t="shared" si="6"/>
        <v>7914814</v>
      </c>
      <c r="AB59" s="52">
        <f t="shared" si="6"/>
        <v>7914814</v>
      </c>
      <c r="AC59" s="52">
        <f t="shared" si="6"/>
        <v>7914814</v>
      </c>
      <c r="AD59" s="52">
        <f t="shared" si="6"/>
        <v>7914814</v>
      </c>
      <c r="AE59" s="52">
        <f t="shared" si="6"/>
        <v>7914814</v>
      </c>
      <c r="AF59" s="52">
        <f t="shared" si="6"/>
        <v>7914814</v>
      </c>
      <c r="AG59" s="52">
        <f t="shared" si="6"/>
        <v>7914814</v>
      </c>
      <c r="AH59" s="52">
        <f t="shared" si="6"/>
        <v>7914814</v>
      </c>
      <c r="AI59" s="52">
        <f t="shared" si="6"/>
        <v>7914814</v>
      </c>
      <c r="AJ59" s="52">
        <f t="shared" si="6"/>
        <v>7914814</v>
      </c>
      <c r="AK59" s="52">
        <f t="shared" si="6"/>
        <v>7914814</v>
      </c>
      <c r="AL59" s="52">
        <f t="shared" si="6"/>
        <v>7914814</v>
      </c>
      <c r="AM59" s="52">
        <f t="shared" si="6"/>
        <v>7914814</v>
      </c>
      <c r="AN59" s="52">
        <f t="shared" si="6"/>
        <v>7914814</v>
      </c>
      <c r="AO59" s="52">
        <f t="shared" si="6"/>
        <v>7914814</v>
      </c>
    </row>
    <row r="60" spans="1:41" outlineLevel="1" x14ac:dyDescent="0.45">
      <c r="C60" s="17" t="s">
        <v>46</v>
      </c>
      <c r="D60" s="52">
        <f t="shared" si="7"/>
        <v>326498217.88495356</v>
      </c>
      <c r="E60" s="52">
        <f t="shared" si="6"/>
        <v>22735146.713301413</v>
      </c>
      <c r="F60" s="52">
        <f t="shared" si="6"/>
        <v>22735146.713301413</v>
      </c>
      <c r="G60" s="52">
        <f t="shared" si="6"/>
        <v>22735146.713301413</v>
      </c>
      <c r="H60" s="52">
        <f t="shared" si="6"/>
        <v>22735146.713301413</v>
      </c>
      <c r="I60" s="52">
        <f t="shared" si="6"/>
        <v>22735146.713301413</v>
      </c>
      <c r="J60" s="52">
        <f t="shared" si="6"/>
        <v>22735146.713301413</v>
      </c>
      <c r="K60" s="52">
        <f t="shared" si="6"/>
        <v>22735146.713301413</v>
      </c>
      <c r="L60" s="52">
        <f t="shared" si="6"/>
        <v>0</v>
      </c>
      <c r="M60" s="52">
        <f t="shared" si="6"/>
        <v>0</v>
      </c>
      <c r="N60" s="52">
        <f t="shared" si="6"/>
        <v>3312049.7764254659</v>
      </c>
      <c r="O60" s="52">
        <f t="shared" si="6"/>
        <v>11500386.980008312</v>
      </c>
      <c r="P60" s="52">
        <f t="shared" si="6"/>
        <v>4536316.8005010048</v>
      </c>
      <c r="Q60" s="52">
        <f t="shared" si="6"/>
        <v>6423558.0105917901</v>
      </c>
      <c r="R60" s="52">
        <f t="shared" si="6"/>
        <v>4042643.1427443363</v>
      </c>
      <c r="S60" s="52">
        <f t="shared" si="6"/>
        <v>0</v>
      </c>
      <c r="T60" s="52">
        <f t="shared" si="6"/>
        <v>0</v>
      </c>
      <c r="U60" s="52">
        <f t="shared" si="6"/>
        <v>0</v>
      </c>
      <c r="V60" s="52">
        <f t="shared" si="6"/>
        <v>0</v>
      </c>
      <c r="W60" s="52">
        <f t="shared" si="6"/>
        <v>0</v>
      </c>
      <c r="X60" s="52">
        <f t="shared" si="6"/>
        <v>64129807.131993048</v>
      </c>
      <c r="Y60" s="52">
        <f t="shared" si="6"/>
        <v>8287086.8701200522</v>
      </c>
      <c r="Z60" s="52">
        <f t="shared" si="6"/>
        <v>5577549.3611683799</v>
      </c>
      <c r="AA60" s="52">
        <f t="shared" si="6"/>
        <v>7999604.3083685488</v>
      </c>
      <c r="AB60" s="52">
        <f t="shared" si="6"/>
        <v>5099998.373038616</v>
      </c>
      <c r="AC60" s="52">
        <f t="shared" si="6"/>
        <v>0</v>
      </c>
      <c r="AD60" s="52">
        <f t="shared" si="6"/>
        <v>0</v>
      </c>
      <c r="AE60" s="52">
        <f t="shared" si="6"/>
        <v>0</v>
      </c>
      <c r="AF60" s="52">
        <f t="shared" si="6"/>
        <v>0</v>
      </c>
      <c r="AG60" s="52">
        <f t="shared" si="6"/>
        <v>0</v>
      </c>
      <c r="AH60" s="52">
        <f t="shared" si="6"/>
        <v>1461841.4685097192</v>
      </c>
      <c r="AI60" s="52">
        <f t="shared" si="6"/>
        <v>2331624.0963037768</v>
      </c>
      <c r="AJ60" s="52">
        <f t="shared" si="6"/>
        <v>1433255.6927642431</v>
      </c>
      <c r="AK60" s="52">
        <f t="shared" si="6"/>
        <v>2029532.2155333674</v>
      </c>
      <c r="AL60" s="52">
        <f t="shared" si="6"/>
        <v>1277278.8041418816</v>
      </c>
      <c r="AM60" s="52">
        <f t="shared" si="6"/>
        <v>0</v>
      </c>
      <c r="AN60" s="52">
        <f t="shared" si="6"/>
        <v>0</v>
      </c>
      <c r="AO60" s="52">
        <f t="shared" si="6"/>
        <v>0</v>
      </c>
    </row>
    <row r="61" spans="1:41" outlineLevel="1" x14ac:dyDescent="0.45"/>
    <row r="62" spans="1:41" ht="18" outlineLevel="1" x14ac:dyDescent="0.45">
      <c r="B62" s="18" t="s">
        <v>6</v>
      </c>
      <c r="D62" s="4" t="s">
        <v>4</v>
      </c>
      <c r="E62" s="4" t="s">
        <v>7</v>
      </c>
      <c r="F62" s="4" t="s">
        <v>8</v>
      </c>
      <c r="G62" s="4" t="s">
        <v>9</v>
      </c>
      <c r="H62" s="4" t="s">
        <v>10</v>
      </c>
      <c r="I62" s="4" t="s">
        <v>11</v>
      </c>
      <c r="J62" s="4" t="s">
        <v>12</v>
      </c>
      <c r="K62" s="4" t="s">
        <v>13</v>
      </c>
      <c r="L62" s="4" t="s">
        <v>14</v>
      </c>
      <c r="M62" s="4" t="s">
        <v>15</v>
      </c>
      <c r="N62" s="4" t="s">
        <v>16</v>
      </c>
      <c r="O62" s="4" t="s">
        <v>17</v>
      </c>
      <c r="P62" s="4" t="s">
        <v>18</v>
      </c>
      <c r="Q62" s="4" t="s">
        <v>19</v>
      </c>
      <c r="R62" s="4" t="s">
        <v>20</v>
      </c>
      <c r="S62" s="4" t="s">
        <v>21</v>
      </c>
      <c r="T62" s="4" t="s">
        <v>22</v>
      </c>
      <c r="U62" s="4" t="s">
        <v>23</v>
      </c>
      <c r="V62" s="4" t="s">
        <v>24</v>
      </c>
      <c r="W62" s="4" t="s">
        <v>25</v>
      </c>
      <c r="X62" s="4" t="s">
        <v>26</v>
      </c>
      <c r="Y62" s="4" t="s">
        <v>27</v>
      </c>
      <c r="Z62" s="4" t="s">
        <v>28</v>
      </c>
      <c r="AA62" s="4" t="s">
        <v>29</v>
      </c>
      <c r="AB62" s="4" t="s">
        <v>30</v>
      </c>
      <c r="AC62" s="4" t="s">
        <v>31</v>
      </c>
      <c r="AD62" s="4" t="s">
        <v>32</v>
      </c>
      <c r="AE62" s="4" t="s">
        <v>33</v>
      </c>
      <c r="AF62" s="4" t="s">
        <v>34</v>
      </c>
      <c r="AG62" s="4" t="s">
        <v>35</v>
      </c>
      <c r="AH62" s="4" t="s">
        <v>36</v>
      </c>
      <c r="AI62" s="4" t="s">
        <v>37</v>
      </c>
      <c r="AJ62" s="4" t="s">
        <v>38</v>
      </c>
      <c r="AK62" s="4" t="s">
        <v>39</v>
      </c>
      <c r="AL62" s="4" t="s">
        <v>40</v>
      </c>
      <c r="AM62" s="4" t="s">
        <v>41</v>
      </c>
      <c r="AN62" s="4" t="s">
        <v>42</v>
      </c>
      <c r="AO62" s="4" t="s">
        <v>43</v>
      </c>
    </row>
    <row r="63" spans="1:41" outlineLevel="1" x14ac:dyDescent="0.45">
      <c r="C63" s="17" t="s">
        <v>44</v>
      </c>
      <c r="D63" s="52">
        <f>D39</f>
        <v>0</v>
      </c>
      <c r="E63" s="52">
        <f t="shared" ref="E63:AO65" si="8">E39</f>
        <v>200000</v>
      </c>
      <c r="F63" s="52">
        <f t="shared" si="8"/>
        <v>300000</v>
      </c>
      <c r="G63" s="52">
        <f t="shared" si="8"/>
        <v>400000</v>
      </c>
      <c r="H63" s="52">
        <f t="shared" si="8"/>
        <v>500000</v>
      </c>
      <c r="I63" s="52">
        <f t="shared" si="8"/>
        <v>600000</v>
      </c>
      <c r="J63" s="52">
        <f t="shared" si="8"/>
        <v>700000</v>
      </c>
      <c r="K63" s="52">
        <f t="shared" si="8"/>
        <v>800000</v>
      </c>
      <c r="L63" s="52">
        <f t="shared" si="8"/>
        <v>900000</v>
      </c>
      <c r="M63" s="52">
        <f t="shared" si="8"/>
        <v>900000</v>
      </c>
      <c r="N63" s="52">
        <f t="shared" si="8"/>
        <v>900000</v>
      </c>
      <c r="O63" s="52">
        <f t="shared" si="8"/>
        <v>900000</v>
      </c>
      <c r="P63" s="52">
        <f t="shared" si="8"/>
        <v>900000</v>
      </c>
      <c r="Q63" s="52">
        <f t="shared" si="8"/>
        <v>900000</v>
      </c>
      <c r="R63" s="52">
        <f t="shared" si="8"/>
        <v>900000</v>
      </c>
      <c r="S63" s="52">
        <f t="shared" si="8"/>
        <v>900000</v>
      </c>
      <c r="T63" s="52">
        <f t="shared" si="8"/>
        <v>900000</v>
      </c>
      <c r="U63" s="52">
        <f t="shared" si="8"/>
        <v>900000</v>
      </c>
      <c r="V63" s="52">
        <f t="shared" si="8"/>
        <v>900000</v>
      </c>
      <c r="W63" s="52">
        <f t="shared" si="8"/>
        <v>900000</v>
      </c>
      <c r="X63" s="52">
        <f t="shared" si="8"/>
        <v>900000</v>
      </c>
      <c r="Y63" s="52">
        <f t="shared" si="8"/>
        <v>900000</v>
      </c>
      <c r="Z63" s="52">
        <f t="shared" si="8"/>
        <v>900000</v>
      </c>
      <c r="AA63" s="52">
        <f t="shared" si="8"/>
        <v>900000</v>
      </c>
      <c r="AB63" s="52">
        <f t="shared" si="8"/>
        <v>900000</v>
      </c>
      <c r="AC63" s="52">
        <f t="shared" si="8"/>
        <v>900000</v>
      </c>
      <c r="AD63" s="52">
        <f t="shared" si="8"/>
        <v>900000</v>
      </c>
      <c r="AE63" s="52">
        <f t="shared" si="8"/>
        <v>900000</v>
      </c>
      <c r="AF63" s="52">
        <f t="shared" si="8"/>
        <v>900000</v>
      </c>
      <c r="AG63" s="52">
        <f t="shared" si="8"/>
        <v>900000</v>
      </c>
      <c r="AH63" s="52">
        <f t="shared" si="8"/>
        <v>900000</v>
      </c>
      <c r="AI63" s="52">
        <f t="shared" si="8"/>
        <v>900000</v>
      </c>
      <c r="AJ63" s="52">
        <f t="shared" si="8"/>
        <v>900000</v>
      </c>
      <c r="AK63" s="52">
        <f t="shared" si="8"/>
        <v>900000</v>
      </c>
      <c r="AL63" s="52">
        <f t="shared" si="8"/>
        <v>900000</v>
      </c>
      <c r="AM63" s="52">
        <f t="shared" si="8"/>
        <v>900000</v>
      </c>
      <c r="AN63" s="52">
        <f t="shared" si="8"/>
        <v>900000</v>
      </c>
      <c r="AO63" s="52">
        <f t="shared" si="8"/>
        <v>900000</v>
      </c>
    </row>
    <row r="64" spans="1:41" outlineLevel="1" x14ac:dyDescent="0.45">
      <c r="C64" s="17" t="s">
        <v>45</v>
      </c>
      <c r="D64" s="52">
        <f t="shared" ref="D64:S65" si="9">D40</f>
        <v>8814814</v>
      </c>
      <c r="E64" s="52">
        <f t="shared" si="9"/>
        <v>8614814</v>
      </c>
      <c r="F64" s="52">
        <f t="shared" si="9"/>
        <v>8414814</v>
      </c>
      <c r="G64" s="52">
        <f t="shared" si="9"/>
        <v>8114814</v>
      </c>
      <c r="H64" s="52">
        <f t="shared" si="9"/>
        <v>7914814</v>
      </c>
      <c r="I64" s="52">
        <f t="shared" si="9"/>
        <v>7914814</v>
      </c>
      <c r="J64" s="52">
        <f t="shared" si="9"/>
        <v>7914814</v>
      </c>
      <c r="K64" s="52">
        <f t="shared" si="9"/>
        <v>7914814</v>
      </c>
      <c r="L64" s="52">
        <f t="shared" si="9"/>
        <v>7914814</v>
      </c>
      <c r="M64" s="52">
        <f t="shared" si="9"/>
        <v>7914814</v>
      </c>
      <c r="N64" s="52">
        <f t="shared" si="9"/>
        <v>7914814</v>
      </c>
      <c r="O64" s="52">
        <f t="shared" si="9"/>
        <v>7914814</v>
      </c>
      <c r="P64" s="52">
        <f t="shared" si="9"/>
        <v>7914814</v>
      </c>
      <c r="Q64" s="52">
        <f t="shared" si="9"/>
        <v>7914814</v>
      </c>
      <c r="R64" s="52">
        <f t="shared" si="9"/>
        <v>7914814</v>
      </c>
      <c r="S64" s="52">
        <f t="shared" si="9"/>
        <v>7914814</v>
      </c>
      <c r="T64" s="52">
        <f t="shared" si="8"/>
        <v>7914814</v>
      </c>
      <c r="U64" s="52">
        <f t="shared" si="8"/>
        <v>7914814</v>
      </c>
      <c r="V64" s="52">
        <f t="shared" si="8"/>
        <v>7914814</v>
      </c>
      <c r="W64" s="52">
        <f t="shared" si="8"/>
        <v>7914814</v>
      </c>
      <c r="X64" s="52">
        <f t="shared" si="8"/>
        <v>7914814</v>
      </c>
      <c r="Y64" s="52">
        <f t="shared" si="8"/>
        <v>7914814</v>
      </c>
      <c r="Z64" s="52">
        <f t="shared" si="8"/>
        <v>7914814</v>
      </c>
      <c r="AA64" s="52">
        <f t="shared" si="8"/>
        <v>7914814</v>
      </c>
      <c r="AB64" s="52">
        <f t="shared" si="8"/>
        <v>7914814</v>
      </c>
      <c r="AC64" s="52">
        <f t="shared" si="8"/>
        <v>7914814</v>
      </c>
      <c r="AD64" s="52">
        <f t="shared" si="8"/>
        <v>7914814</v>
      </c>
      <c r="AE64" s="52">
        <f t="shared" si="8"/>
        <v>7914814</v>
      </c>
      <c r="AF64" s="52">
        <f t="shared" si="8"/>
        <v>7914814</v>
      </c>
      <c r="AG64" s="52">
        <f t="shared" si="8"/>
        <v>7914814</v>
      </c>
      <c r="AH64" s="52">
        <f t="shared" si="8"/>
        <v>7914814</v>
      </c>
      <c r="AI64" s="52">
        <f t="shared" si="8"/>
        <v>7914814</v>
      </c>
      <c r="AJ64" s="52">
        <f t="shared" si="8"/>
        <v>7914814</v>
      </c>
      <c r="AK64" s="52">
        <f t="shared" si="8"/>
        <v>7914814</v>
      </c>
      <c r="AL64" s="52">
        <f t="shared" si="8"/>
        <v>7914814</v>
      </c>
      <c r="AM64" s="52">
        <f t="shared" si="8"/>
        <v>7914814</v>
      </c>
      <c r="AN64" s="52">
        <f t="shared" si="8"/>
        <v>7914814</v>
      </c>
      <c r="AO64" s="52">
        <f t="shared" si="8"/>
        <v>7914814</v>
      </c>
    </row>
    <row r="65" spans="1:41" outlineLevel="1" x14ac:dyDescent="0.45">
      <c r="C65" s="17" t="s">
        <v>46</v>
      </c>
      <c r="D65" s="52">
        <f t="shared" si="9"/>
        <v>373522962.9842304</v>
      </c>
      <c r="E65" s="52">
        <f t="shared" si="8"/>
        <v>22735146.713301413</v>
      </c>
      <c r="F65" s="52">
        <f t="shared" si="8"/>
        <v>22735146.713301413</v>
      </c>
      <c r="G65" s="52">
        <f t="shared" si="8"/>
        <v>22735146.713301413</v>
      </c>
      <c r="H65" s="52">
        <f t="shared" si="8"/>
        <v>22735146.713301413</v>
      </c>
      <c r="I65" s="52">
        <f t="shared" si="8"/>
        <v>22735146.713301413</v>
      </c>
      <c r="J65" s="52">
        <f t="shared" si="8"/>
        <v>22735146.713301413</v>
      </c>
      <c r="K65" s="52">
        <f t="shared" si="8"/>
        <v>22735146.713301413</v>
      </c>
      <c r="L65" s="52">
        <f t="shared" si="8"/>
        <v>0</v>
      </c>
      <c r="M65" s="52">
        <f t="shared" si="8"/>
        <v>0</v>
      </c>
      <c r="N65" s="52">
        <f t="shared" si="8"/>
        <v>3312049.7764254659</v>
      </c>
      <c r="O65" s="52">
        <f t="shared" si="8"/>
        <v>11500386.980008312</v>
      </c>
      <c r="P65" s="52">
        <f t="shared" si="8"/>
        <v>4536316.8005010048</v>
      </c>
      <c r="Q65" s="52">
        <f t="shared" si="8"/>
        <v>6423558.0105917901</v>
      </c>
      <c r="R65" s="52">
        <f t="shared" si="8"/>
        <v>4042643.1427443363</v>
      </c>
      <c r="S65" s="52">
        <f t="shared" si="8"/>
        <v>0</v>
      </c>
      <c r="T65" s="52">
        <f t="shared" si="8"/>
        <v>0</v>
      </c>
      <c r="U65" s="52">
        <f t="shared" si="8"/>
        <v>0</v>
      </c>
      <c r="V65" s="52">
        <f t="shared" si="8"/>
        <v>0</v>
      </c>
      <c r="W65" s="52">
        <f t="shared" si="8"/>
        <v>0</v>
      </c>
      <c r="X65" s="52">
        <f t="shared" si="8"/>
        <v>64129807.131993048</v>
      </c>
      <c r="Y65" s="52">
        <f t="shared" si="8"/>
        <v>8287086.8701200522</v>
      </c>
      <c r="Z65" s="52">
        <f t="shared" si="8"/>
        <v>5577549.3611683799</v>
      </c>
      <c r="AA65" s="52">
        <f t="shared" si="8"/>
        <v>7999604.3083685488</v>
      </c>
      <c r="AB65" s="52">
        <f t="shared" si="8"/>
        <v>5099998.373038616</v>
      </c>
      <c r="AC65" s="52">
        <f t="shared" si="8"/>
        <v>0</v>
      </c>
      <c r="AD65" s="52">
        <f t="shared" si="8"/>
        <v>0</v>
      </c>
      <c r="AE65" s="52">
        <f t="shared" si="8"/>
        <v>0</v>
      </c>
      <c r="AF65" s="52">
        <f t="shared" si="8"/>
        <v>0</v>
      </c>
      <c r="AG65" s="52">
        <f t="shared" si="8"/>
        <v>0</v>
      </c>
      <c r="AH65" s="52">
        <f t="shared" si="8"/>
        <v>1461841.4685097192</v>
      </c>
      <c r="AI65" s="52">
        <f t="shared" si="8"/>
        <v>2331624.0963037768</v>
      </c>
      <c r="AJ65" s="52">
        <f t="shared" si="8"/>
        <v>1433255.6927642431</v>
      </c>
      <c r="AK65" s="52">
        <f t="shared" si="8"/>
        <v>2029532.2155333674</v>
      </c>
      <c r="AL65" s="52">
        <f t="shared" si="8"/>
        <v>1277278.8041418816</v>
      </c>
      <c r="AM65" s="52">
        <f t="shared" si="8"/>
        <v>0</v>
      </c>
      <c r="AN65" s="52">
        <f t="shared" si="8"/>
        <v>0</v>
      </c>
      <c r="AO65" s="52">
        <f t="shared" si="8"/>
        <v>0</v>
      </c>
    </row>
    <row r="66" spans="1:41" outlineLevel="1" x14ac:dyDescent="0.45">
      <c r="D66" s="12" t="s">
        <v>95</v>
      </c>
      <c r="E66" s="12" t="s">
        <v>96</v>
      </c>
    </row>
    <row r="67" spans="1:41" ht="21" outlineLevel="1" x14ac:dyDescent="0.45">
      <c r="A67" s="19" t="s">
        <v>70</v>
      </c>
      <c r="D67" s="15">
        <f>(D71-(2*E71))/'Fibre shortfall'!$C$11</f>
        <v>601.7794690878909</v>
      </c>
      <c r="E67" s="15">
        <f>E76/100000</f>
        <v>493.11172802377223</v>
      </c>
    </row>
    <row r="68" spans="1:41" ht="18" outlineLevel="1" x14ac:dyDescent="0.45">
      <c r="B68" s="18" t="s">
        <v>5</v>
      </c>
      <c r="D68" s="4" t="s">
        <v>4</v>
      </c>
      <c r="E68" s="4" t="s">
        <v>7</v>
      </c>
      <c r="F68" s="4" t="s">
        <v>8</v>
      </c>
      <c r="G68" s="4" t="s">
        <v>9</v>
      </c>
      <c r="H68" s="4" t="s">
        <v>10</v>
      </c>
      <c r="I68" s="4" t="s">
        <v>11</v>
      </c>
      <c r="J68" s="4" t="s">
        <v>12</v>
      </c>
      <c r="K68" s="4" t="s">
        <v>13</v>
      </c>
      <c r="L68" s="4" t="s">
        <v>14</v>
      </c>
      <c r="M68" s="4" t="s">
        <v>15</v>
      </c>
      <c r="N68" s="4" t="s">
        <v>16</v>
      </c>
      <c r="O68" s="4" t="s">
        <v>17</v>
      </c>
      <c r="P68" s="4" t="s">
        <v>18</v>
      </c>
      <c r="Q68" s="4" t="s">
        <v>19</v>
      </c>
      <c r="R68" s="4" t="s">
        <v>20</v>
      </c>
      <c r="S68" s="4" t="s">
        <v>21</v>
      </c>
      <c r="T68" s="4" t="s">
        <v>22</v>
      </c>
      <c r="U68" s="4" t="s">
        <v>23</v>
      </c>
      <c r="V68" s="4" t="s">
        <v>24</v>
      </c>
      <c r="W68" s="4" t="s">
        <v>25</v>
      </c>
      <c r="X68" s="4" t="s">
        <v>26</v>
      </c>
      <c r="Y68" s="4" t="s">
        <v>27</v>
      </c>
      <c r="Z68" s="4" t="s">
        <v>28</v>
      </c>
      <c r="AA68" s="4" t="s">
        <v>29</v>
      </c>
      <c r="AB68" s="4" t="s">
        <v>30</v>
      </c>
      <c r="AC68" s="4" t="s">
        <v>31</v>
      </c>
      <c r="AD68" s="4" t="s">
        <v>32</v>
      </c>
      <c r="AE68" s="4" t="s">
        <v>33</v>
      </c>
      <c r="AF68" s="4" t="s">
        <v>34</v>
      </c>
      <c r="AG68" s="4" t="s">
        <v>35</v>
      </c>
      <c r="AH68" s="4" t="s">
        <v>36</v>
      </c>
      <c r="AI68" s="4" t="s">
        <v>37</v>
      </c>
      <c r="AJ68" s="4" t="s">
        <v>38</v>
      </c>
      <c r="AK68" s="4" t="s">
        <v>39</v>
      </c>
      <c r="AL68" s="4" t="s">
        <v>40</v>
      </c>
      <c r="AM68" s="4" t="s">
        <v>41</v>
      </c>
      <c r="AN68" s="4" t="s">
        <v>42</v>
      </c>
      <c r="AO68" s="4" t="s">
        <v>43</v>
      </c>
    </row>
    <row r="69" spans="1:41" outlineLevel="1" x14ac:dyDescent="0.45">
      <c r="C69" s="17" t="s">
        <v>44</v>
      </c>
      <c r="D69" s="15">
        <v>0</v>
      </c>
      <c r="E69" s="15">
        <v>400000</v>
      </c>
      <c r="F69" s="15">
        <v>600000</v>
      </c>
      <c r="G69" s="15">
        <v>800000</v>
      </c>
      <c r="H69" s="15">
        <v>1000000</v>
      </c>
      <c r="I69" s="15">
        <v>1200000</v>
      </c>
      <c r="J69" s="15">
        <v>1400000</v>
      </c>
      <c r="K69" s="15">
        <v>1600000</v>
      </c>
      <c r="L69" s="15">
        <v>1800000</v>
      </c>
      <c r="M69" s="15">
        <v>1800000</v>
      </c>
      <c r="N69" s="15">
        <v>1800000</v>
      </c>
      <c r="O69" s="15">
        <v>1800000</v>
      </c>
      <c r="P69" s="15">
        <v>1800000</v>
      </c>
      <c r="Q69" s="15">
        <v>1800000</v>
      </c>
      <c r="R69" s="15">
        <v>1800000</v>
      </c>
      <c r="S69" s="15">
        <v>1800000</v>
      </c>
      <c r="T69" s="15">
        <v>1800000</v>
      </c>
      <c r="U69" s="15">
        <v>1800000</v>
      </c>
      <c r="V69" s="15">
        <v>1800000</v>
      </c>
      <c r="W69" s="15">
        <v>1800000</v>
      </c>
      <c r="X69" s="15">
        <v>1800000</v>
      </c>
      <c r="Y69" s="15">
        <v>1800000</v>
      </c>
      <c r="Z69" s="15">
        <v>1800000</v>
      </c>
      <c r="AA69" s="15">
        <v>1800000</v>
      </c>
      <c r="AB69" s="15">
        <v>1800000</v>
      </c>
      <c r="AC69" s="15">
        <v>1800000</v>
      </c>
      <c r="AD69" s="15">
        <v>1800000</v>
      </c>
      <c r="AE69" s="15">
        <v>1800000</v>
      </c>
      <c r="AF69" s="15">
        <v>1800000</v>
      </c>
      <c r="AG69" s="15">
        <v>1800000</v>
      </c>
      <c r="AH69" s="15">
        <v>1800000</v>
      </c>
      <c r="AI69" s="15">
        <v>1800000</v>
      </c>
      <c r="AJ69" s="15">
        <v>1800000</v>
      </c>
      <c r="AK69" s="15">
        <v>1800000</v>
      </c>
      <c r="AL69" s="15">
        <v>1800000</v>
      </c>
      <c r="AM69" s="15">
        <v>1800000</v>
      </c>
      <c r="AN69" s="15">
        <v>1800000</v>
      </c>
      <c r="AO69" s="15">
        <v>1800000</v>
      </c>
    </row>
    <row r="70" spans="1:41" outlineLevel="1" x14ac:dyDescent="0.45">
      <c r="C70" s="17" t="s">
        <v>45</v>
      </c>
      <c r="D70" s="15">
        <v>8814814</v>
      </c>
      <c r="E70" s="15">
        <v>8414814</v>
      </c>
      <c r="F70" s="15">
        <v>8014814</v>
      </c>
      <c r="G70" s="15">
        <v>7414814</v>
      </c>
      <c r="H70" s="15">
        <v>7014814</v>
      </c>
      <c r="I70" s="15">
        <v>7014814</v>
      </c>
      <c r="J70" s="15">
        <v>7014814</v>
      </c>
      <c r="K70" s="15">
        <v>7014814</v>
      </c>
      <c r="L70" s="15">
        <v>7014814</v>
      </c>
      <c r="M70" s="15">
        <v>7014814</v>
      </c>
      <c r="N70" s="15">
        <v>7014814</v>
      </c>
      <c r="O70" s="15">
        <v>7014814</v>
      </c>
      <c r="P70" s="15">
        <v>7014814</v>
      </c>
      <c r="Q70" s="15">
        <v>7014814</v>
      </c>
      <c r="R70" s="15">
        <v>7014814</v>
      </c>
      <c r="S70" s="15">
        <v>7014814</v>
      </c>
      <c r="T70" s="15">
        <v>7014814</v>
      </c>
      <c r="U70" s="15">
        <v>7014814</v>
      </c>
      <c r="V70" s="15">
        <v>7014814</v>
      </c>
      <c r="W70" s="15">
        <v>7014814</v>
      </c>
      <c r="X70" s="15">
        <v>7014814</v>
      </c>
      <c r="Y70" s="15">
        <v>7014814</v>
      </c>
      <c r="Z70" s="15">
        <v>7014814</v>
      </c>
      <c r="AA70" s="15">
        <v>7014814</v>
      </c>
      <c r="AB70" s="15">
        <v>7014814</v>
      </c>
      <c r="AC70" s="15">
        <v>7014814</v>
      </c>
      <c r="AD70" s="15">
        <v>7014814</v>
      </c>
      <c r="AE70" s="15">
        <v>7014814</v>
      </c>
      <c r="AF70" s="15">
        <v>7014814</v>
      </c>
      <c r="AG70" s="15">
        <v>7014814</v>
      </c>
      <c r="AH70" s="15">
        <v>7014814</v>
      </c>
      <c r="AI70" s="15">
        <v>7014814</v>
      </c>
      <c r="AJ70" s="15">
        <v>7014814</v>
      </c>
      <c r="AK70" s="15">
        <v>7014814</v>
      </c>
      <c r="AL70" s="15">
        <v>7014814</v>
      </c>
      <c r="AM70" s="15">
        <v>7014814</v>
      </c>
      <c r="AN70" s="15">
        <v>7014814</v>
      </c>
      <c r="AO70" s="15">
        <v>7014814</v>
      </c>
    </row>
    <row r="71" spans="1:41" outlineLevel="1" x14ac:dyDescent="0.45">
      <c r="C71" s="17" t="s">
        <v>46</v>
      </c>
      <c r="D71" s="15">
        <v>700401814.69264531</v>
      </c>
      <c r="E71" s="15">
        <v>49311172.802377224</v>
      </c>
      <c r="F71" s="15">
        <v>49311172.802377224</v>
      </c>
      <c r="G71" s="15">
        <v>49311172.802377224</v>
      </c>
      <c r="H71" s="15">
        <v>49311172.802377224</v>
      </c>
      <c r="I71" s="15">
        <v>49311172.802377224</v>
      </c>
      <c r="J71" s="15">
        <v>49311172.802377224</v>
      </c>
      <c r="K71" s="15">
        <v>49311172.802377224</v>
      </c>
      <c r="L71" s="15">
        <v>0</v>
      </c>
      <c r="M71" s="15">
        <v>0</v>
      </c>
      <c r="N71" s="15">
        <v>6595851.7860895004</v>
      </c>
      <c r="O71" s="15">
        <v>22933657.384664454</v>
      </c>
      <c r="P71" s="15">
        <v>9072633.6010020096</v>
      </c>
      <c r="Q71" s="15">
        <v>12847116.02118358</v>
      </c>
      <c r="R71" s="15">
        <v>8085286.2854886726</v>
      </c>
      <c r="S71" s="15">
        <v>0</v>
      </c>
      <c r="T71" s="15">
        <v>0</v>
      </c>
      <c r="U71" s="15">
        <v>0</v>
      </c>
      <c r="V71" s="15">
        <v>0</v>
      </c>
      <c r="W71" s="15">
        <v>0</v>
      </c>
      <c r="X71" s="15">
        <v>139532676.79161122</v>
      </c>
      <c r="Y71" s="15">
        <v>16808179.585246924</v>
      </c>
      <c r="Z71" s="15">
        <v>11436156.851749856</v>
      </c>
      <c r="AA71" s="15">
        <v>16406740.948471662</v>
      </c>
      <c r="AB71" s="15">
        <v>10462630.488006391</v>
      </c>
      <c r="AC71" s="15">
        <v>0</v>
      </c>
      <c r="AD71" s="15">
        <v>0</v>
      </c>
      <c r="AE71" s="15">
        <v>0</v>
      </c>
      <c r="AF71" s="15">
        <v>0</v>
      </c>
      <c r="AG71" s="15">
        <v>0</v>
      </c>
      <c r="AH71" s="15">
        <v>2911725.9373834124</v>
      </c>
      <c r="AI71" s="15">
        <v>4652681.6880167685</v>
      </c>
      <c r="AJ71" s="15">
        <v>2866511.3855284862</v>
      </c>
      <c r="AK71" s="15">
        <v>4059064.4310667347</v>
      </c>
      <c r="AL71" s="15">
        <v>2554557.6082837633</v>
      </c>
      <c r="AM71" s="15">
        <v>0</v>
      </c>
      <c r="AN71" s="15">
        <v>0</v>
      </c>
      <c r="AO71" s="15">
        <v>0</v>
      </c>
    </row>
    <row r="72" spans="1:41" outlineLevel="1" x14ac:dyDescent="0.45">
      <c r="E72" s="5"/>
    </row>
    <row r="73" spans="1:41" ht="18" outlineLevel="1" x14ac:dyDescent="0.45">
      <c r="B73" s="18" t="s">
        <v>6</v>
      </c>
      <c r="D73" s="4" t="s">
        <v>4</v>
      </c>
      <c r="E73" s="4" t="s">
        <v>7</v>
      </c>
      <c r="F73" s="4" t="s">
        <v>8</v>
      </c>
      <c r="G73" s="4" t="s">
        <v>9</v>
      </c>
      <c r="H73" s="4" t="s">
        <v>10</v>
      </c>
      <c r="I73" s="4" t="s">
        <v>11</v>
      </c>
      <c r="J73" s="4" t="s">
        <v>12</v>
      </c>
      <c r="K73" s="4" t="s">
        <v>13</v>
      </c>
      <c r="L73" s="4" t="s">
        <v>14</v>
      </c>
      <c r="M73" s="4" t="s">
        <v>15</v>
      </c>
      <c r="N73" s="4" t="s">
        <v>16</v>
      </c>
      <c r="O73" s="4" t="s">
        <v>17</v>
      </c>
      <c r="P73" s="4" t="s">
        <v>18</v>
      </c>
      <c r="Q73" s="4" t="s">
        <v>19</v>
      </c>
      <c r="R73" s="4" t="s">
        <v>20</v>
      </c>
      <c r="S73" s="4" t="s">
        <v>21</v>
      </c>
      <c r="T73" s="4" t="s">
        <v>22</v>
      </c>
      <c r="U73" s="4" t="s">
        <v>23</v>
      </c>
      <c r="V73" s="4" t="s">
        <v>24</v>
      </c>
      <c r="W73" s="4" t="s">
        <v>25</v>
      </c>
      <c r="X73" s="4" t="s">
        <v>26</v>
      </c>
      <c r="Y73" s="4" t="s">
        <v>27</v>
      </c>
      <c r="Z73" s="4" t="s">
        <v>28</v>
      </c>
      <c r="AA73" s="4" t="s">
        <v>29</v>
      </c>
      <c r="AB73" s="4" t="s">
        <v>30</v>
      </c>
      <c r="AC73" s="4" t="s">
        <v>31</v>
      </c>
      <c r="AD73" s="4" t="s">
        <v>32</v>
      </c>
      <c r="AE73" s="4" t="s">
        <v>33</v>
      </c>
      <c r="AF73" s="4" t="s">
        <v>34</v>
      </c>
      <c r="AG73" s="4" t="s">
        <v>35</v>
      </c>
      <c r="AH73" s="4" t="s">
        <v>36</v>
      </c>
      <c r="AI73" s="4" t="s">
        <v>37</v>
      </c>
      <c r="AJ73" s="4" t="s">
        <v>38</v>
      </c>
      <c r="AK73" s="4" t="s">
        <v>39</v>
      </c>
      <c r="AL73" s="4" t="s">
        <v>40</v>
      </c>
      <c r="AM73" s="4" t="s">
        <v>41</v>
      </c>
      <c r="AN73" s="4" t="s">
        <v>42</v>
      </c>
      <c r="AO73" s="4" t="s">
        <v>43</v>
      </c>
    </row>
    <row r="74" spans="1:41" outlineLevel="1" x14ac:dyDescent="0.45">
      <c r="C74" s="17" t="s">
        <v>44</v>
      </c>
      <c r="D74" s="15">
        <v>0</v>
      </c>
      <c r="E74" s="15">
        <v>400000</v>
      </c>
      <c r="F74" s="15">
        <v>600000</v>
      </c>
      <c r="G74" s="15">
        <v>800000</v>
      </c>
      <c r="H74" s="15">
        <v>1000000</v>
      </c>
      <c r="I74" s="15">
        <v>1200000</v>
      </c>
      <c r="J74" s="15">
        <v>1400000</v>
      </c>
      <c r="K74" s="15">
        <v>1600000</v>
      </c>
      <c r="L74" s="15">
        <v>1800000</v>
      </c>
      <c r="M74" s="15">
        <v>1800000</v>
      </c>
      <c r="N74" s="15">
        <v>1800000</v>
      </c>
      <c r="O74" s="15">
        <v>1800000</v>
      </c>
      <c r="P74" s="15">
        <v>1800000</v>
      </c>
      <c r="Q74" s="15">
        <v>1800000</v>
      </c>
      <c r="R74" s="15">
        <v>1800000</v>
      </c>
      <c r="S74" s="15">
        <v>1800000</v>
      </c>
      <c r="T74" s="15">
        <v>1800000</v>
      </c>
      <c r="U74" s="15">
        <v>1800000</v>
      </c>
      <c r="V74" s="15">
        <v>1800000</v>
      </c>
      <c r="W74" s="15">
        <v>1800000</v>
      </c>
      <c r="X74" s="15">
        <v>1800000</v>
      </c>
      <c r="Y74" s="15">
        <v>1800000</v>
      </c>
      <c r="Z74" s="15">
        <v>1800000</v>
      </c>
      <c r="AA74" s="15">
        <v>1800000</v>
      </c>
      <c r="AB74" s="15">
        <v>1800000</v>
      </c>
      <c r="AC74" s="15">
        <v>1800000</v>
      </c>
      <c r="AD74" s="15">
        <v>1800000</v>
      </c>
      <c r="AE74" s="15">
        <v>1800000</v>
      </c>
      <c r="AF74" s="15">
        <v>1800000</v>
      </c>
      <c r="AG74" s="15">
        <v>1800000</v>
      </c>
      <c r="AH74" s="15">
        <v>1800000</v>
      </c>
      <c r="AI74" s="15">
        <v>1800000</v>
      </c>
      <c r="AJ74" s="15">
        <v>1800000</v>
      </c>
      <c r="AK74" s="15">
        <v>1800000</v>
      </c>
      <c r="AL74" s="15">
        <v>1800000</v>
      </c>
      <c r="AM74" s="15">
        <v>1800000</v>
      </c>
      <c r="AN74" s="15">
        <v>1800000</v>
      </c>
      <c r="AO74" s="15">
        <v>1800000</v>
      </c>
    </row>
    <row r="75" spans="1:41" outlineLevel="1" x14ac:dyDescent="0.45">
      <c r="C75" s="17" t="s">
        <v>45</v>
      </c>
      <c r="D75" s="15">
        <v>8814814</v>
      </c>
      <c r="E75" s="15">
        <v>8414814</v>
      </c>
      <c r="F75" s="15">
        <v>8014814</v>
      </c>
      <c r="G75" s="15">
        <v>7414814</v>
      </c>
      <c r="H75" s="15">
        <v>7014814</v>
      </c>
      <c r="I75" s="15">
        <v>7014814</v>
      </c>
      <c r="J75" s="15">
        <v>7014814</v>
      </c>
      <c r="K75" s="15">
        <v>7014814</v>
      </c>
      <c r="L75" s="15">
        <v>7014814</v>
      </c>
      <c r="M75" s="15">
        <v>7014814</v>
      </c>
      <c r="N75" s="15">
        <v>7014814</v>
      </c>
      <c r="O75" s="15">
        <v>7014814</v>
      </c>
      <c r="P75" s="15">
        <v>7014814</v>
      </c>
      <c r="Q75" s="15">
        <v>7014814</v>
      </c>
      <c r="R75" s="15">
        <v>7014814</v>
      </c>
      <c r="S75" s="15">
        <v>7014814</v>
      </c>
      <c r="T75" s="15">
        <v>7014814</v>
      </c>
      <c r="U75" s="15">
        <v>7014814</v>
      </c>
      <c r="V75" s="15">
        <v>7014814</v>
      </c>
      <c r="W75" s="15">
        <v>7014814</v>
      </c>
      <c r="X75" s="15">
        <v>7014814</v>
      </c>
      <c r="Y75" s="15">
        <v>7014814</v>
      </c>
      <c r="Z75" s="15">
        <v>7014814</v>
      </c>
      <c r="AA75" s="15">
        <v>7014814</v>
      </c>
      <c r="AB75" s="15">
        <v>7014814</v>
      </c>
      <c r="AC75" s="15">
        <v>7014814</v>
      </c>
      <c r="AD75" s="15">
        <v>7014814</v>
      </c>
      <c r="AE75" s="15">
        <v>7014814</v>
      </c>
      <c r="AF75" s="15">
        <v>7014814</v>
      </c>
      <c r="AG75" s="15">
        <v>7014814</v>
      </c>
      <c r="AH75" s="15">
        <v>7014814</v>
      </c>
      <c r="AI75" s="15">
        <v>7014814</v>
      </c>
      <c r="AJ75" s="15">
        <v>7014814</v>
      </c>
      <c r="AK75" s="15">
        <v>7014814</v>
      </c>
      <c r="AL75" s="15">
        <v>7014814</v>
      </c>
      <c r="AM75" s="15">
        <v>7014814</v>
      </c>
      <c r="AN75" s="15">
        <v>7014814</v>
      </c>
      <c r="AO75" s="15">
        <v>7014814</v>
      </c>
    </row>
    <row r="76" spans="1:41" outlineLevel="1" x14ac:dyDescent="0.45">
      <c r="C76" s="17" t="s">
        <v>46</v>
      </c>
      <c r="D76" s="15">
        <v>831181947.09057629</v>
      </c>
      <c r="E76" s="15">
        <v>49311172.802377224</v>
      </c>
      <c r="F76" s="15">
        <v>49311172.802377224</v>
      </c>
      <c r="G76" s="15">
        <v>49311172.802377224</v>
      </c>
      <c r="H76" s="15">
        <v>49311172.802377224</v>
      </c>
      <c r="I76" s="15">
        <v>49311172.802377224</v>
      </c>
      <c r="J76" s="15">
        <v>49311172.802377224</v>
      </c>
      <c r="K76" s="15">
        <v>49311172.802377224</v>
      </c>
      <c r="L76" s="15">
        <v>0</v>
      </c>
      <c r="M76" s="15">
        <v>0</v>
      </c>
      <c r="N76" s="15">
        <v>6595851.7860895004</v>
      </c>
      <c r="O76" s="15">
        <v>22933657.384664454</v>
      </c>
      <c r="P76" s="15">
        <v>9072633.6010020096</v>
      </c>
      <c r="Q76" s="15">
        <v>12847116.02118358</v>
      </c>
      <c r="R76" s="15">
        <v>8085286.2854886726</v>
      </c>
      <c r="S76" s="15">
        <v>0</v>
      </c>
      <c r="T76" s="15">
        <v>0</v>
      </c>
      <c r="U76" s="15">
        <v>0</v>
      </c>
      <c r="V76" s="15">
        <v>0</v>
      </c>
      <c r="W76" s="15">
        <v>0</v>
      </c>
      <c r="X76" s="15">
        <v>139532676.79161122</v>
      </c>
      <c r="Y76" s="15">
        <v>16808179.585246924</v>
      </c>
      <c r="Z76" s="15">
        <v>11436156.851749856</v>
      </c>
      <c r="AA76" s="15">
        <v>16406740.948471662</v>
      </c>
      <c r="AB76" s="15">
        <v>10462630.488006391</v>
      </c>
      <c r="AC76" s="15">
        <v>0</v>
      </c>
      <c r="AD76" s="15">
        <v>0</v>
      </c>
      <c r="AE76" s="15">
        <v>0</v>
      </c>
      <c r="AF76" s="15">
        <v>0</v>
      </c>
      <c r="AG76" s="15">
        <v>0</v>
      </c>
      <c r="AH76" s="15">
        <v>2911725.9373834124</v>
      </c>
      <c r="AI76" s="15">
        <v>4652681.6880167685</v>
      </c>
      <c r="AJ76" s="15">
        <v>2866511.3855284862</v>
      </c>
      <c r="AK76" s="15">
        <v>4059064.4310667347</v>
      </c>
      <c r="AL76" s="15">
        <v>2554557.6082837633</v>
      </c>
      <c r="AM76" s="15">
        <v>0</v>
      </c>
      <c r="AN76" s="15">
        <v>0</v>
      </c>
      <c r="AO76" s="15">
        <v>0</v>
      </c>
    </row>
    <row r="77" spans="1:41" x14ac:dyDescent="0.45">
      <c r="D77" s="4" t="s">
        <v>49</v>
      </c>
      <c r="E77" s="4" t="s">
        <v>50</v>
      </c>
      <c r="F77" s="4" t="s">
        <v>51</v>
      </c>
    </row>
    <row r="78" spans="1:41" ht="21" x14ac:dyDescent="0.45">
      <c r="A78" s="19" t="s">
        <v>73</v>
      </c>
      <c r="D78" s="20">
        <f>SUM(D83:W83)/million/5</f>
        <v>-61.897073307196571</v>
      </c>
      <c r="E78" s="20">
        <f>SUM(D89:W89)/million/5</f>
        <v>-104.23350340259375</v>
      </c>
      <c r="F78" s="20">
        <f>AVERAGE(D78:E78)</f>
        <v>-83.065288354895159</v>
      </c>
      <c r="G78" s="4"/>
      <c r="H78" s="4"/>
      <c r="I78" s="4"/>
      <c r="J78" s="4"/>
      <c r="K78" s="4"/>
      <c r="L78" s="4"/>
      <c r="M78" s="4"/>
      <c r="N78" s="4"/>
      <c r="O78" s="4"/>
      <c r="P78" s="4"/>
      <c r="Q78" s="4"/>
      <c r="R78" s="4"/>
      <c r="S78" s="4"/>
      <c r="T78" s="4"/>
      <c r="U78" s="4"/>
      <c r="V78" s="4"/>
      <c r="W78" s="4"/>
    </row>
    <row r="79" spans="1:41" ht="18" x14ac:dyDescent="0.45">
      <c r="B79" s="18" t="s">
        <v>5</v>
      </c>
      <c r="D79" s="4" t="s">
        <v>4</v>
      </c>
      <c r="E79" s="4" t="s">
        <v>7</v>
      </c>
      <c r="F79" s="4" t="s">
        <v>8</v>
      </c>
      <c r="G79" s="4" t="s">
        <v>9</v>
      </c>
      <c r="H79" s="4" t="s">
        <v>10</v>
      </c>
      <c r="I79" s="4" t="s">
        <v>11</v>
      </c>
      <c r="J79" s="4" t="s">
        <v>12</v>
      </c>
      <c r="K79" s="4" t="s">
        <v>13</v>
      </c>
      <c r="L79" s="4" t="s">
        <v>14</v>
      </c>
      <c r="M79" s="4" t="s">
        <v>15</v>
      </c>
      <c r="N79" s="4" t="s">
        <v>16</v>
      </c>
      <c r="O79" s="4" t="s">
        <v>17</v>
      </c>
      <c r="P79" s="4" t="s">
        <v>18</v>
      </c>
      <c r="Q79" s="4" t="s">
        <v>19</v>
      </c>
      <c r="R79" s="4" t="s">
        <v>20</v>
      </c>
      <c r="S79" s="4" t="s">
        <v>21</v>
      </c>
      <c r="T79" s="4" t="s">
        <v>22</v>
      </c>
      <c r="U79" s="4" t="s">
        <v>23</v>
      </c>
      <c r="V79" s="4" t="s">
        <v>24</v>
      </c>
      <c r="W79" s="4" t="s">
        <v>25</v>
      </c>
      <c r="X79" s="4"/>
      <c r="Y79" s="4"/>
      <c r="Z79" s="4"/>
      <c r="AA79" s="4"/>
      <c r="AB79" s="4"/>
      <c r="AC79" s="4"/>
      <c r="AD79" s="4"/>
      <c r="AE79" s="4"/>
      <c r="AF79" s="4"/>
      <c r="AG79" s="4"/>
      <c r="AH79" s="4"/>
      <c r="AI79" s="4"/>
      <c r="AJ79" s="4"/>
      <c r="AK79" s="4"/>
      <c r="AL79" s="4"/>
      <c r="AM79" s="4"/>
      <c r="AN79" s="4"/>
      <c r="AO79" s="4"/>
    </row>
    <row r="80" spans="1:41" x14ac:dyDescent="0.45">
      <c r="C80" s="3" t="s">
        <v>52</v>
      </c>
      <c r="D80" s="15">
        <f>-(D106-D95)/(1+'General inputs'!$D$6)^(COUNTA($D79:D79)-1)</f>
        <v>-396914900.72377348</v>
      </c>
      <c r="E80" s="15">
        <f>-(E106-E95)/(1+'General inputs'!$D$6)^(COUNTA($D79:E79)-1)</f>
        <v>-24758994.845338296</v>
      </c>
      <c r="F80" s="15">
        <f>-(F106-F95)/(1+'General inputs'!$D$6)^(COUNTA($D79:F79)-1)</f>
        <v>-22946241.747301482</v>
      </c>
      <c r="G80" s="15">
        <f>-(G106-G95)/(1+'General inputs'!$D$6)^(COUNTA($D79:G79)-1)</f>
        <v>-21266211.072568566</v>
      </c>
      <c r="H80" s="15">
        <f>-(H106-H95)/(1+'General inputs'!$D$6)^(COUNTA($D79:H79)-1)</f>
        <v>-19709185.424067255</v>
      </c>
      <c r="I80" s="15">
        <f>-(I106-I95)/(1+'General inputs'!$D$6)^(COUNTA($D79:I79)-1)</f>
        <v>-18266158.873092916</v>
      </c>
      <c r="J80" s="15">
        <f>-(J106-J95)/(1+'General inputs'!$D$6)^(COUNTA($D79:J79)-1)</f>
        <v>-16928784.86848278</v>
      </c>
      <c r="K80" s="15">
        <f>-(K106-K95)/(1+'General inputs'!$D$6)^(COUNTA($D79:K79)-1)</f>
        <v>-15689327.959668932</v>
      </c>
      <c r="L80" s="15">
        <f>-(L106-L95)/(1+'General inputs'!$D$6)^(COUNTA($D79:L79)-1)</f>
        <v>0</v>
      </c>
      <c r="M80" s="15">
        <f>-(M106-M95)/(1+'General inputs'!$D$6)^(COUNTA($D79:M79)-1)</f>
        <v>0</v>
      </c>
      <c r="N80" s="15">
        <f>-(N106-N95)/(1+'General inputs'!$D$6)^(COUNTA($D79:N79)-1)</f>
        <v>-1550301.0910533553</v>
      </c>
      <c r="O80" s="15">
        <f>-(O106-O95)/(1+'General inputs'!$D$6)^(COUNTA($D79:O79)-1)</f>
        <v>-4952018.8008121746</v>
      </c>
      <c r="P80" s="15">
        <f>-(P106-P95)/(1+'General inputs'!$D$6)^(COUNTA($D79:P79)-1)</f>
        <v>-1821570.7349333451</v>
      </c>
      <c r="Q80" s="15">
        <f>-(Q106-Q95)/(1+'General inputs'!$D$6)^(COUNTA($D79:Q79)-1)</f>
        <v>-2390544.704611185</v>
      </c>
      <c r="R80" s="15">
        <f>-(R106-R95)/(1+'General inputs'!$D$6)^(COUNTA($D79:R79)-1)</f>
        <v>-1394328.7454918378</v>
      </c>
      <c r="S80" s="15">
        <f>-(S106-S95)/(1+'General inputs'!$D$6)^(COUNTA($D79:S79)-1)</f>
        <v>0</v>
      </c>
      <c r="T80" s="15">
        <f>-(T106-T95)/(1+'General inputs'!$D$6)^(COUNTA($D79:T79)-1)</f>
        <v>0</v>
      </c>
      <c r="U80" s="15">
        <f>-(U106-U95)/(1+'General inputs'!$D$6)^(COUNTA($D79:U79)-1)</f>
        <v>0</v>
      </c>
      <c r="V80" s="15">
        <f>-(V106-V95)/(1+'General inputs'!$D$6)^(COUNTA($D79:V79)-1)</f>
        <v>0</v>
      </c>
      <c r="W80" s="15">
        <f>-(W106-W95)/(1+'General inputs'!$D$6)^(COUNTA($D79:W79)-1)</f>
        <v>0</v>
      </c>
      <c r="X80" s="22"/>
    </row>
    <row r="81" spans="1:41" x14ac:dyDescent="0.45">
      <c r="C81" s="3" t="s">
        <v>53</v>
      </c>
      <c r="D81" s="15">
        <f>(D104-D93)*'General inputs'!E$11*months_in_year/(1+'General inputs'!$D$6)^(COUNTA($D79:D79)-1)</f>
        <v>0</v>
      </c>
      <c r="E81" s="15">
        <f>(E104-E93)*'General inputs'!F$11*months_in_year/(1+'General inputs'!$D$6)^(COUNTA($D79:E79)-1)</f>
        <v>8897126.9694161266</v>
      </c>
      <c r="F81" s="15">
        <f>(F104-F93)*'General inputs'!G$11*months_in_year/(1+'General inputs'!$D$6)^(COUNTA($D79:F79)-1)</f>
        <v>12368573.173423717</v>
      </c>
      <c r="G81" s="15">
        <f>(G104-G93)*'General inputs'!H$11*months_in_year/(1+'General inputs'!$D$6)^(COUNTA($D79:G79)-1)</f>
        <v>15283995.271453464</v>
      </c>
      <c r="H81" s="15">
        <f>(H104-H93)*'General inputs'!I$11*months_in_year/(1+'General inputs'!$D$6)^(COUNTA($D79:H79)-1)</f>
        <v>17706203.975270469</v>
      </c>
      <c r="I81" s="15">
        <f>(I104-I93)*'General inputs'!J$11*months_in_year/(1+'General inputs'!$D$6)^(COUNTA($D79:I79)-1)</f>
        <v>19691793.114295237</v>
      </c>
      <c r="J81" s="15">
        <f>(J104-J93)*'General inputs'!K$11*months_in_year/(1+'General inputs'!$D$6)^(COUNTA($D79:J79)-1)</f>
        <v>21291713.283915151</v>
      </c>
      <c r="K81" s="15">
        <f>(K104-K93)*'General inputs'!L$11*months_in_year/(1+'General inputs'!$D$6)^(COUNTA($D79:K79)-1)</f>
        <v>22551794.819452032</v>
      </c>
      <c r="L81" s="15">
        <f>(L104-L93)*'General inputs'!M$11*months_in_year/(1+'General inputs'!$D$6)^(COUNTA($D79:L79)-1)</f>
        <v>23513224.441041276</v>
      </c>
      <c r="M81" s="15">
        <f>(M104-M93)*'General inputs'!N$11*months_in_year/(1+'General inputs'!$D$6)^(COUNTA($D79:M79)-1)</f>
        <v>21791681.59503362</v>
      </c>
      <c r="N81" s="15">
        <f>(N104-N93)*'General inputs'!O$11*months_in_year/(1+'General inputs'!$D$6)^(COUNTA($D79:N79)-1)</f>
        <v>9340734.6966664046</v>
      </c>
      <c r="O81" s="15">
        <f>(O104-O93)*'General inputs'!P$11*months_in_year/(1+'General inputs'!$D$6)^(COUNTA($D79:O79)-1)</f>
        <v>8656844.0191532951</v>
      </c>
      <c r="P81" s="15">
        <f>(P104-P93)*'General inputs'!Q$11*months_in_year/(1+'General inputs'!$D$6)^(COUNTA($D79:P79)-1)</f>
        <v>8023025.0409205705</v>
      </c>
      <c r="Q81" s="15">
        <f>(Q104-Q93)*'General inputs'!R$11*months_in_year/(1+'General inputs'!$D$6)^(COUNTA($D79:Q79)-1)</f>
        <v>7435611.7154036807</v>
      </c>
      <c r="R81" s="15">
        <f>(R104-R93)*'General inputs'!S$11*months_in_year/(1+'General inputs'!$D$6)^(COUNTA($D79:R79)-1)</f>
        <v>6891206.4090858959</v>
      </c>
      <c r="S81" s="15">
        <f>(S104-S93)*'General inputs'!T$11*months_in_year/(1+'General inputs'!$D$6)^(COUNTA($D79:S79)-1)</f>
        <v>6386660.2493845178</v>
      </c>
      <c r="T81" s="15">
        <f>(T104-T93)*'General inputs'!U$11*months_in_year/(1+'General inputs'!$D$6)^(COUNTA($D79:T79)-1)</f>
        <v>5919054.9113850966</v>
      </c>
      <c r="U81" s="15">
        <f>(U104-U93)*'General inputs'!V$11*months_in_year/(1+'General inputs'!$D$6)^(COUNTA($D79:U79)-1)</f>
        <v>5485685.7380770128</v>
      </c>
      <c r="V81" s="15">
        <f>(V104-V93)*'General inputs'!W$11*months_in_year/(1+'General inputs'!$D$6)^(COUNTA($D79:V79)-1)</f>
        <v>5084046.096456917</v>
      </c>
      <c r="W81" s="15">
        <f>(W104-W93)*'General inputs'!X$11*months_in_year/(1+'General inputs'!$D$6)^(COUNTA($D79:W79)-1)</f>
        <v>4711812.8790147519</v>
      </c>
    </row>
    <row r="82" spans="1:41" x14ac:dyDescent="0.45">
      <c r="C82" s="3" t="s">
        <v>54</v>
      </c>
      <c r="D82" s="15"/>
      <c r="E82" s="15"/>
      <c r="F82" s="15"/>
      <c r="G82" s="15"/>
      <c r="H82" s="15"/>
      <c r="I82" s="15"/>
      <c r="J82" s="15"/>
      <c r="K82" s="15"/>
      <c r="L82" s="15"/>
      <c r="M82" s="15"/>
      <c r="N82" s="15">
        <f>(N104-N93)*'General inputs'!$D$7/(1+'General inputs'!$D$6)^(COUNTA($D79:N79)-1)</f>
        <v>1109923.2633177917</v>
      </c>
      <c r="O82" s="15">
        <f>(O104-O93)*'General inputs'!$D$7/(1+'General inputs'!$D$6)^(COUNTA($D79:O79)-1)</f>
        <v>1028659.1875049043</v>
      </c>
      <c r="P82" s="15">
        <f>(P104-P93)*'General inputs'!$D$7/(1+'General inputs'!$D$6)^(COUNTA($D79:P79)-1)</f>
        <v>953344.93744662125</v>
      </c>
      <c r="Q82" s="15">
        <f>(Q104-Q93)*'General inputs'!$D$7/(1+'General inputs'!$D$6)^(COUNTA($D79:Q79)-1)</f>
        <v>883544.89105340256</v>
      </c>
      <c r="R82" s="15">
        <f>(R104-R93)*'General inputs'!$D$7/(1+'General inputs'!$D$6)^(COUNTA($D79:R79)-1)</f>
        <v>818855.32071677735</v>
      </c>
      <c r="S82" s="15">
        <f>(S104-S93)*'General inputs'!$D$7/(1+'General inputs'!$D$6)^(COUNTA($D79:S79)-1)</f>
        <v>758902.05812490929</v>
      </c>
      <c r="T82" s="15">
        <f>(T104-T93)*'General inputs'!$D$7/(1+'General inputs'!$D$6)^(COUNTA($D79:T79)-1)</f>
        <v>703338.33005088929</v>
      </c>
      <c r="U82" s="15">
        <f>(U104-U93)*'General inputs'!$D$7/(1+'General inputs'!$D$6)^(COUNTA($D79:U79)-1)</f>
        <v>651842.75259581953</v>
      </c>
      <c r="V82" s="15">
        <f>(V104-V93)*'General inputs'!$D$7/(1+'General inputs'!$D$6)^(COUNTA($D79:V79)-1)</f>
        <v>604117.47228528233</v>
      </c>
      <c r="W82" s="15">
        <f>(W104-W93)*'General inputs'!$D$7/(1+'General inputs'!$D$6)^(COUNTA($D79:W79)-1)</f>
        <v>559886.44326717546</v>
      </c>
    </row>
    <row r="83" spans="1:41" x14ac:dyDescent="0.45">
      <c r="C83" s="3" t="s">
        <v>55</v>
      </c>
      <c r="D83" s="14">
        <f t="shared" ref="D83:W83" si="10">SUM(D80:D82)</f>
        <v>-396914900.72377348</v>
      </c>
      <c r="E83" s="14">
        <f t="shared" si="10"/>
        <v>-15861867.87592217</v>
      </c>
      <c r="F83" s="14">
        <f t="shared" si="10"/>
        <v>-10577668.573877765</v>
      </c>
      <c r="G83" s="14">
        <f t="shared" si="10"/>
        <v>-5982215.8011151012</v>
      </c>
      <c r="H83" s="14">
        <f t="shared" si="10"/>
        <v>-2002981.4487967864</v>
      </c>
      <c r="I83" s="14">
        <f t="shared" si="10"/>
        <v>1425634.2412023209</v>
      </c>
      <c r="J83" s="14">
        <f t="shared" si="10"/>
        <v>4362928.4154323712</v>
      </c>
      <c r="K83" s="14">
        <f t="shared" si="10"/>
        <v>6862466.8597831</v>
      </c>
      <c r="L83" s="14">
        <f t="shared" si="10"/>
        <v>23513224.441041276</v>
      </c>
      <c r="M83" s="14">
        <f t="shared" si="10"/>
        <v>21791681.59503362</v>
      </c>
      <c r="N83" s="14">
        <f t="shared" si="10"/>
        <v>8900356.8689308409</v>
      </c>
      <c r="O83" s="14">
        <f t="shared" si="10"/>
        <v>4733484.4058460249</v>
      </c>
      <c r="P83" s="14">
        <f t="shared" si="10"/>
        <v>7154799.2434338471</v>
      </c>
      <c r="Q83" s="14">
        <f t="shared" si="10"/>
        <v>5928611.9018458985</v>
      </c>
      <c r="R83" s="14">
        <f t="shared" si="10"/>
        <v>6315732.9843108356</v>
      </c>
      <c r="S83" s="14">
        <f t="shared" si="10"/>
        <v>7145562.307509427</v>
      </c>
      <c r="T83" s="14">
        <f t="shared" si="10"/>
        <v>6622393.241435986</v>
      </c>
      <c r="U83" s="14">
        <f t="shared" si="10"/>
        <v>6137528.4906728324</v>
      </c>
      <c r="V83" s="14">
        <f t="shared" si="10"/>
        <v>5688163.5687421989</v>
      </c>
      <c r="W83" s="14">
        <f t="shared" si="10"/>
        <v>5271699.3222819269</v>
      </c>
    </row>
    <row r="85" spans="1:41" ht="18" x14ac:dyDescent="0.45">
      <c r="B85" s="18" t="s">
        <v>6</v>
      </c>
      <c r="D85" s="4" t="s">
        <v>4</v>
      </c>
      <c r="E85" s="4" t="s">
        <v>7</v>
      </c>
      <c r="F85" s="4" t="s">
        <v>8</v>
      </c>
      <c r="G85" s="4" t="s">
        <v>9</v>
      </c>
      <c r="H85" s="4" t="s">
        <v>10</v>
      </c>
      <c r="I85" s="4" t="s">
        <v>11</v>
      </c>
      <c r="J85" s="4" t="s">
        <v>12</v>
      </c>
      <c r="K85" s="4" t="s">
        <v>13</v>
      </c>
      <c r="L85" s="4" t="s">
        <v>14</v>
      </c>
      <c r="M85" s="4" t="s">
        <v>15</v>
      </c>
      <c r="N85" s="4" t="s">
        <v>16</v>
      </c>
      <c r="O85" s="4" t="s">
        <v>17</v>
      </c>
      <c r="P85" s="4" t="s">
        <v>18</v>
      </c>
      <c r="Q85" s="4" t="s">
        <v>19</v>
      </c>
      <c r="R85" s="4" t="s">
        <v>20</v>
      </c>
      <c r="S85" s="4" t="s">
        <v>21</v>
      </c>
      <c r="T85" s="4" t="s">
        <v>22</v>
      </c>
      <c r="U85" s="4" t="s">
        <v>23</v>
      </c>
      <c r="V85" s="4" t="s">
        <v>24</v>
      </c>
      <c r="W85" s="4" t="s">
        <v>25</v>
      </c>
      <c r="X85" s="4"/>
      <c r="Y85" s="4"/>
      <c r="Z85" s="4"/>
      <c r="AA85" s="4"/>
      <c r="AB85" s="4"/>
      <c r="AC85" s="4"/>
      <c r="AD85" s="4"/>
      <c r="AE85" s="4"/>
      <c r="AF85" s="4"/>
      <c r="AG85" s="4"/>
      <c r="AH85" s="4"/>
      <c r="AI85" s="4"/>
      <c r="AJ85" s="4"/>
      <c r="AK85" s="4"/>
      <c r="AL85" s="4"/>
      <c r="AM85" s="4"/>
      <c r="AN85" s="4"/>
      <c r="AO85" s="4"/>
    </row>
    <row r="86" spans="1:41" x14ac:dyDescent="0.45">
      <c r="C86" s="3" t="s">
        <v>52</v>
      </c>
      <c r="D86" s="15">
        <f>-(D111-D100)/(1+'General inputs'!$D$6)^(COUNTA($D85:D85)-1)</f>
        <v>-493809477.18953884</v>
      </c>
      <c r="E86" s="15">
        <f>-(E111-E100)/(1+'General inputs'!$D$6)^(COUNTA($D85:E85)-1)</f>
        <v>-24758994.845338296</v>
      </c>
      <c r="F86" s="15">
        <f>-(F111-F100)/(1+'General inputs'!$D$6)^(COUNTA($D85:F85)-1)</f>
        <v>-22946241.747301482</v>
      </c>
      <c r="G86" s="15">
        <f>-(G111-G100)/(1+'General inputs'!$D$6)^(COUNTA($D85:G85)-1)</f>
        <v>-21266211.072568566</v>
      </c>
      <c r="H86" s="15">
        <f>-(H111-H100)/(1+'General inputs'!$D$6)^(COUNTA($D85:H85)-1)</f>
        <v>-19709185.424067255</v>
      </c>
      <c r="I86" s="15">
        <f>-(I111-I100)/(1+'General inputs'!$D$6)^(COUNTA($D85:I85)-1)</f>
        <v>-18266158.873092916</v>
      </c>
      <c r="J86" s="15">
        <f>-(J111-J100)/(1+'General inputs'!$D$6)^(COUNTA($D85:J85)-1)</f>
        <v>-16928784.86848278</v>
      </c>
      <c r="K86" s="15">
        <f>-(K111-K100)/(1+'General inputs'!$D$6)^(COUNTA($D85:K85)-1)</f>
        <v>-15689327.959668932</v>
      </c>
      <c r="L86" s="15">
        <f>-(L111-L100)/(1+'General inputs'!$D$6)^(COUNTA($D85:L85)-1)</f>
        <v>0</v>
      </c>
      <c r="M86" s="15">
        <f>-(M111-M100)/(1+'General inputs'!$D$6)^(COUNTA($D85:M85)-1)</f>
        <v>0</v>
      </c>
      <c r="N86" s="15">
        <f>-(N111-N100)/(1+'General inputs'!$D$6)^(COUNTA($D85:N85)-1)</f>
        <v>-1550301.0910533553</v>
      </c>
      <c r="O86" s="15">
        <f>-(O111-O100)/(1+'General inputs'!$D$6)^(COUNTA($D85:O85)-1)</f>
        <v>-4952018.8008121746</v>
      </c>
      <c r="P86" s="15">
        <f>-(P111-P100)/(1+'General inputs'!$D$6)^(COUNTA($D85:P85)-1)</f>
        <v>-1821570.7349333451</v>
      </c>
      <c r="Q86" s="15">
        <f>-(Q111-Q100)/(1+'General inputs'!$D$6)^(COUNTA($D85:Q85)-1)</f>
        <v>-2390544.704611185</v>
      </c>
      <c r="R86" s="15">
        <f>-(R111-R100)/(1+'General inputs'!$D$6)^(COUNTA($D85:R85)-1)</f>
        <v>-1394328.7454918378</v>
      </c>
      <c r="S86" s="15">
        <f>-(S111-S100)/(1+'General inputs'!$D$6)^(COUNTA($D85:S85)-1)</f>
        <v>0</v>
      </c>
      <c r="T86" s="15">
        <f>-(T111-T100)/(1+'General inputs'!$D$6)^(COUNTA($D85:T85)-1)</f>
        <v>0</v>
      </c>
      <c r="U86" s="15">
        <f>-(U111-U100)/(1+'General inputs'!$D$6)^(COUNTA($D85:U85)-1)</f>
        <v>0</v>
      </c>
      <c r="V86" s="15">
        <f>-(V111-V100)/(1+'General inputs'!$D$6)^(COUNTA($D85:V85)-1)</f>
        <v>0</v>
      </c>
      <c r="W86" s="15">
        <f>-(W111-W100)/(1+'General inputs'!$D$6)^(COUNTA($D85:W85)-1)</f>
        <v>0</v>
      </c>
      <c r="X86" s="22"/>
    </row>
    <row r="87" spans="1:41" x14ac:dyDescent="0.45">
      <c r="C87" s="3" t="s">
        <v>53</v>
      </c>
      <c r="D87" s="15">
        <f>(D109-D98)*'General inputs'!E$10*months_in_year/(1+'General inputs'!$D$6)^(COUNTA($D85:D85)-1)</f>
        <v>0</v>
      </c>
      <c r="E87" s="15">
        <f>(E109-E98)*'General inputs'!F$10*months_in_year/(1+'General inputs'!$D$6)^(COUNTA($D85:E85)-1)</f>
        <v>3336422.6135310475</v>
      </c>
      <c r="F87" s="15">
        <f>(F109-F98)*'General inputs'!G$10*months_in_year/(1+'General inputs'!$D$6)^(COUNTA($D85:F85)-1)</f>
        <v>4638214.940033894</v>
      </c>
      <c r="G87" s="15">
        <f>(G109-G98)*'General inputs'!H$10*months_in_year/(1+'General inputs'!$D$6)^(COUNTA($D85:G85)-1)</f>
        <v>5731498.2267950494</v>
      </c>
      <c r="H87" s="15">
        <f>(H109-H98)*'General inputs'!I$10*months_in_year/(1+'General inputs'!$D$6)^(COUNTA($D85:H85)-1)</f>
        <v>6639826.4907264253</v>
      </c>
      <c r="I87" s="15">
        <f>(I109-I98)*'General inputs'!J$10*months_in_year/(1+'General inputs'!$D$6)^(COUNTA($D85:I85)-1)</f>
        <v>7384422.4178607147</v>
      </c>
      <c r="J87" s="15">
        <f>(J109-J98)*'General inputs'!K$10*months_in_year/(1+'General inputs'!$D$6)^(COUNTA($D85:J85)-1)</f>
        <v>7984392.4814681811</v>
      </c>
      <c r="K87" s="15">
        <f>(K109-K98)*'General inputs'!L$10*months_in_year/(1+'General inputs'!$D$6)^(COUNTA($D85:K85)-1)</f>
        <v>8456923.0572945122</v>
      </c>
      <c r="L87" s="15">
        <f>(L109-L98)*'General inputs'!M$10*months_in_year/(1+'General inputs'!$D$6)^(COUNTA($D85:L85)-1)</f>
        <v>8817459.1653904784</v>
      </c>
      <c r="M87" s="15">
        <f>(M109-M98)*'General inputs'!N$10*months_in_year/(1+'General inputs'!$D$6)^(COUNTA($D85:M85)-1)</f>
        <v>8171880.5981376078</v>
      </c>
      <c r="N87" s="15">
        <f>(N109-N98)*'General inputs'!O$10*months_in_year/(1+'General inputs'!$D$6)^(COUNTA($D85:N85)-1)</f>
        <v>7573568.6729727602</v>
      </c>
      <c r="O87" s="15">
        <f>(O109-O98)*'General inputs'!P$10*months_in_year/(1+'General inputs'!$D$6)^(COUNTA($D85:O85)-1)</f>
        <v>7019062.7182324016</v>
      </c>
      <c r="P87" s="15">
        <f>(P109-P98)*'General inputs'!Q$10*months_in_year/(1+'General inputs'!$D$6)^(COUNTA($D85:P85)-1)</f>
        <v>6505155.4385842467</v>
      </c>
      <c r="Q87" s="15">
        <f>(Q109-Q98)*'General inputs'!R$10*months_in_year/(1+'General inputs'!$D$6)^(COUNTA($D85:Q85)-1)</f>
        <v>6028874.3638408221</v>
      </c>
      <c r="R87" s="15">
        <f>(R109-R98)*'General inputs'!S$10*months_in_year/(1+'General inputs'!$D$6)^(COUNTA($D85:R85)-1)</f>
        <v>5587464.6560155917</v>
      </c>
      <c r="S87" s="15">
        <f>(S109-S98)*'General inputs'!T$10*months_in_year/(1+'General inputs'!$D$6)^(COUNTA($D85:S85)-1)</f>
        <v>5178373.1751766363</v>
      </c>
      <c r="T87" s="15">
        <f>(T109-T98)*'General inputs'!U$10*months_in_year/(1+'General inputs'!$D$6)^(COUNTA($D85:T85)-1)</f>
        <v>4799233.7119338624</v>
      </c>
      <c r="U87" s="15">
        <f>(U109-U98)*'General inputs'!V$10*months_in_year/(1+'General inputs'!$D$6)^(COUNTA($D85:U85)-1)</f>
        <v>4447853.3011435242</v>
      </c>
      <c r="V87" s="15">
        <f>(V109-V98)*'General inputs'!W$10*months_in_year/(1+'General inputs'!$D$6)^(COUNTA($D85:V85)-1)</f>
        <v>4122199.5376677704</v>
      </c>
      <c r="W87" s="15">
        <f>(W109-W98)*'General inputs'!X$10*months_in_year/(1+'General inputs'!$D$6)^(COUNTA($D85:W85)-1)</f>
        <v>3820388.8208227716</v>
      </c>
    </row>
    <row r="88" spans="1:41" x14ac:dyDescent="0.45">
      <c r="C88" s="3" t="s">
        <v>54</v>
      </c>
      <c r="D88" s="40">
        <f>D82</f>
        <v>0</v>
      </c>
      <c r="E88" s="40">
        <f t="shared" ref="E88:W88" si="11">E82</f>
        <v>0</v>
      </c>
      <c r="F88" s="40">
        <f t="shared" si="11"/>
        <v>0</v>
      </c>
      <c r="G88" s="40">
        <f t="shared" si="11"/>
        <v>0</v>
      </c>
      <c r="H88" s="40">
        <f t="shared" si="11"/>
        <v>0</v>
      </c>
      <c r="I88" s="40">
        <f t="shared" si="11"/>
        <v>0</v>
      </c>
      <c r="J88" s="40">
        <f t="shared" si="11"/>
        <v>0</v>
      </c>
      <c r="K88" s="40">
        <f t="shared" si="11"/>
        <v>0</v>
      </c>
      <c r="L88" s="40">
        <f t="shared" si="11"/>
        <v>0</v>
      </c>
      <c r="M88" s="40">
        <f t="shared" si="11"/>
        <v>0</v>
      </c>
      <c r="N88" s="40">
        <f t="shared" si="11"/>
        <v>1109923.2633177917</v>
      </c>
      <c r="O88" s="40">
        <f t="shared" si="11"/>
        <v>1028659.1875049043</v>
      </c>
      <c r="P88" s="40">
        <f t="shared" si="11"/>
        <v>953344.93744662125</v>
      </c>
      <c r="Q88" s="40">
        <f t="shared" si="11"/>
        <v>883544.89105340256</v>
      </c>
      <c r="R88" s="40">
        <f t="shared" si="11"/>
        <v>818855.32071677735</v>
      </c>
      <c r="S88" s="40">
        <f t="shared" si="11"/>
        <v>758902.05812490929</v>
      </c>
      <c r="T88" s="40">
        <f t="shared" si="11"/>
        <v>703338.33005088929</v>
      </c>
      <c r="U88" s="40">
        <f t="shared" si="11"/>
        <v>651842.75259581953</v>
      </c>
      <c r="V88" s="40">
        <f t="shared" si="11"/>
        <v>604117.47228528233</v>
      </c>
      <c r="W88" s="40">
        <f t="shared" si="11"/>
        <v>559886.44326717546</v>
      </c>
    </row>
    <row r="89" spans="1:41" x14ac:dyDescent="0.45">
      <c r="C89" s="3" t="s">
        <v>55</v>
      </c>
      <c r="D89" s="14">
        <f t="shared" ref="D89:W89" si="12">SUM(D86:D88)</f>
        <v>-493809477.18953884</v>
      </c>
      <c r="E89" s="14">
        <f t="shared" si="12"/>
        <v>-21422572.231807247</v>
      </c>
      <c r="F89" s="14">
        <f t="shared" si="12"/>
        <v>-18308026.807267588</v>
      </c>
      <c r="G89" s="14">
        <f t="shared" si="12"/>
        <v>-15534712.845773516</v>
      </c>
      <c r="H89" s="14">
        <f t="shared" si="12"/>
        <v>-13069358.933340829</v>
      </c>
      <c r="I89" s="14">
        <f t="shared" si="12"/>
        <v>-10881736.455232201</v>
      </c>
      <c r="J89" s="14">
        <f t="shared" si="12"/>
        <v>-8944392.3870145977</v>
      </c>
      <c r="K89" s="14">
        <f t="shared" si="12"/>
        <v>-7232404.9023744203</v>
      </c>
      <c r="L89" s="14">
        <f t="shared" si="12"/>
        <v>8817459.1653904784</v>
      </c>
      <c r="M89" s="14">
        <f t="shared" si="12"/>
        <v>8171880.5981376078</v>
      </c>
      <c r="N89" s="14">
        <f t="shared" si="12"/>
        <v>7133190.8452371964</v>
      </c>
      <c r="O89" s="14">
        <f t="shared" si="12"/>
        <v>3095703.1049251314</v>
      </c>
      <c r="P89" s="14">
        <f t="shared" si="12"/>
        <v>5636929.6410975223</v>
      </c>
      <c r="Q89" s="14">
        <f t="shared" si="12"/>
        <v>4521874.5502830399</v>
      </c>
      <c r="R89" s="14">
        <f t="shared" si="12"/>
        <v>5011991.2312405314</v>
      </c>
      <c r="S89" s="14">
        <f t="shared" si="12"/>
        <v>5937275.2333015455</v>
      </c>
      <c r="T89" s="14">
        <f t="shared" si="12"/>
        <v>5502572.0419847518</v>
      </c>
      <c r="U89" s="14">
        <f t="shared" si="12"/>
        <v>5099696.0537393438</v>
      </c>
      <c r="V89" s="14">
        <f t="shared" si="12"/>
        <v>4726317.0099530527</v>
      </c>
      <c r="W89" s="14">
        <f t="shared" si="12"/>
        <v>4380275.2640899476</v>
      </c>
    </row>
    <row r="90" spans="1:41" x14ac:dyDescent="0.45">
      <c r="A90" s="2" t="s">
        <v>56</v>
      </c>
    </row>
    <row r="91" spans="1:41" ht="21" outlineLevel="1" x14ac:dyDescent="0.45">
      <c r="A91" s="19" t="s">
        <v>70</v>
      </c>
    </row>
    <row r="92" spans="1:41" ht="18" outlineLevel="1" x14ac:dyDescent="0.45">
      <c r="B92" s="18" t="s">
        <v>5</v>
      </c>
      <c r="D92" s="4" t="s">
        <v>4</v>
      </c>
      <c r="E92" s="4" t="s">
        <v>7</v>
      </c>
      <c r="F92" s="4" t="s">
        <v>8</v>
      </c>
      <c r="G92" s="4" t="s">
        <v>9</v>
      </c>
      <c r="H92" s="4" t="s">
        <v>10</v>
      </c>
      <c r="I92" s="4" t="s">
        <v>11</v>
      </c>
      <c r="J92" s="4" t="s">
        <v>12</v>
      </c>
      <c r="K92" s="4" t="s">
        <v>13</v>
      </c>
      <c r="L92" s="4" t="s">
        <v>14</v>
      </c>
      <c r="M92" s="4" t="s">
        <v>15</v>
      </c>
      <c r="N92" s="4" t="s">
        <v>16</v>
      </c>
      <c r="O92" s="4" t="s">
        <v>17</v>
      </c>
      <c r="P92" s="4" t="s">
        <v>18</v>
      </c>
      <c r="Q92" s="4" t="s">
        <v>19</v>
      </c>
      <c r="R92" s="4" t="s">
        <v>20</v>
      </c>
      <c r="S92" s="4" t="s">
        <v>21</v>
      </c>
      <c r="T92" s="4" t="s">
        <v>22</v>
      </c>
      <c r="U92" s="4" t="s">
        <v>23</v>
      </c>
      <c r="V92" s="4" t="s">
        <v>24</v>
      </c>
      <c r="W92" s="4" t="s">
        <v>25</v>
      </c>
      <c r="X92" s="4" t="s">
        <v>26</v>
      </c>
      <c r="Y92" s="4" t="s">
        <v>27</v>
      </c>
      <c r="Z92" s="4" t="s">
        <v>28</v>
      </c>
      <c r="AA92" s="4" t="s">
        <v>29</v>
      </c>
      <c r="AB92" s="4" t="s">
        <v>30</v>
      </c>
      <c r="AC92" s="4" t="s">
        <v>31</v>
      </c>
      <c r="AD92" s="4" t="s">
        <v>32</v>
      </c>
      <c r="AE92" s="4" t="s">
        <v>33</v>
      </c>
      <c r="AF92" s="4" t="s">
        <v>34</v>
      </c>
      <c r="AG92" s="4" t="s">
        <v>35</v>
      </c>
      <c r="AH92" s="4" t="s">
        <v>36</v>
      </c>
      <c r="AI92" s="4" t="s">
        <v>37</v>
      </c>
      <c r="AJ92" s="4" t="s">
        <v>38</v>
      </c>
      <c r="AK92" s="4" t="s">
        <v>39</v>
      </c>
      <c r="AL92" s="4" t="s">
        <v>40</v>
      </c>
      <c r="AM92" s="4" t="s">
        <v>41</v>
      </c>
      <c r="AN92" s="4" t="s">
        <v>42</v>
      </c>
      <c r="AO92" s="4" t="s">
        <v>43</v>
      </c>
    </row>
    <row r="93" spans="1:41" outlineLevel="1" x14ac:dyDescent="0.45">
      <c r="C93" s="17" t="s">
        <v>44</v>
      </c>
      <c r="D93" s="52">
        <f>D69</f>
        <v>0</v>
      </c>
      <c r="E93" s="52">
        <f t="shared" ref="E93:AO95" si="13">E69</f>
        <v>400000</v>
      </c>
      <c r="F93" s="52">
        <f t="shared" si="13"/>
        <v>600000</v>
      </c>
      <c r="G93" s="52">
        <f t="shared" si="13"/>
        <v>800000</v>
      </c>
      <c r="H93" s="52">
        <f t="shared" si="13"/>
        <v>1000000</v>
      </c>
      <c r="I93" s="52">
        <f t="shared" si="13"/>
        <v>1200000</v>
      </c>
      <c r="J93" s="52">
        <f t="shared" si="13"/>
        <v>1400000</v>
      </c>
      <c r="K93" s="52">
        <f t="shared" si="13"/>
        <v>1600000</v>
      </c>
      <c r="L93" s="52">
        <f t="shared" si="13"/>
        <v>1800000</v>
      </c>
      <c r="M93" s="52">
        <f t="shared" si="13"/>
        <v>1800000</v>
      </c>
      <c r="N93" s="52">
        <f t="shared" si="13"/>
        <v>1800000</v>
      </c>
      <c r="O93" s="52">
        <f t="shared" si="13"/>
        <v>1800000</v>
      </c>
      <c r="P93" s="52">
        <f t="shared" si="13"/>
        <v>1800000</v>
      </c>
      <c r="Q93" s="52">
        <f t="shared" si="13"/>
        <v>1800000</v>
      </c>
      <c r="R93" s="52">
        <f t="shared" si="13"/>
        <v>1800000</v>
      </c>
      <c r="S93" s="52">
        <f t="shared" si="13"/>
        <v>1800000</v>
      </c>
      <c r="T93" s="52">
        <f t="shared" si="13"/>
        <v>1800000</v>
      </c>
      <c r="U93" s="52">
        <f t="shared" si="13"/>
        <v>1800000</v>
      </c>
      <c r="V93" s="52">
        <f t="shared" si="13"/>
        <v>1800000</v>
      </c>
      <c r="W93" s="52">
        <f t="shared" si="13"/>
        <v>1800000</v>
      </c>
      <c r="X93" s="52">
        <f t="shared" si="13"/>
        <v>1800000</v>
      </c>
      <c r="Y93" s="52">
        <f t="shared" si="13"/>
        <v>1800000</v>
      </c>
      <c r="Z93" s="52">
        <f t="shared" si="13"/>
        <v>1800000</v>
      </c>
      <c r="AA93" s="52">
        <f t="shared" si="13"/>
        <v>1800000</v>
      </c>
      <c r="AB93" s="52">
        <f t="shared" si="13"/>
        <v>1800000</v>
      </c>
      <c r="AC93" s="52">
        <f t="shared" si="13"/>
        <v>1800000</v>
      </c>
      <c r="AD93" s="52">
        <f t="shared" si="13"/>
        <v>1800000</v>
      </c>
      <c r="AE93" s="52">
        <f t="shared" si="13"/>
        <v>1800000</v>
      </c>
      <c r="AF93" s="52">
        <f t="shared" si="13"/>
        <v>1800000</v>
      </c>
      <c r="AG93" s="52">
        <f t="shared" si="13"/>
        <v>1800000</v>
      </c>
      <c r="AH93" s="52">
        <f t="shared" si="13"/>
        <v>1800000</v>
      </c>
      <c r="AI93" s="52">
        <f t="shared" si="13"/>
        <v>1800000</v>
      </c>
      <c r="AJ93" s="52">
        <f t="shared" si="13"/>
        <v>1800000</v>
      </c>
      <c r="AK93" s="52">
        <f t="shared" si="13"/>
        <v>1800000</v>
      </c>
      <c r="AL93" s="52">
        <f t="shared" si="13"/>
        <v>1800000</v>
      </c>
      <c r="AM93" s="52">
        <f t="shared" si="13"/>
        <v>1800000</v>
      </c>
      <c r="AN93" s="52">
        <f t="shared" si="13"/>
        <v>1800000</v>
      </c>
      <c r="AO93" s="52">
        <f t="shared" si="13"/>
        <v>1800000</v>
      </c>
    </row>
    <row r="94" spans="1:41" outlineLevel="1" x14ac:dyDescent="0.45">
      <c r="C94" s="17" t="s">
        <v>45</v>
      </c>
      <c r="D94" s="52">
        <f t="shared" ref="D94:S95" si="14">D70</f>
        <v>8814814</v>
      </c>
      <c r="E94" s="52">
        <f t="shared" si="14"/>
        <v>8414814</v>
      </c>
      <c r="F94" s="52">
        <f t="shared" si="14"/>
        <v>8014814</v>
      </c>
      <c r="G94" s="52">
        <f t="shared" si="14"/>
        <v>7414814</v>
      </c>
      <c r="H94" s="52">
        <f t="shared" si="14"/>
        <v>7014814</v>
      </c>
      <c r="I94" s="52">
        <f t="shared" si="14"/>
        <v>7014814</v>
      </c>
      <c r="J94" s="52">
        <f t="shared" si="14"/>
        <v>7014814</v>
      </c>
      <c r="K94" s="52">
        <f t="shared" si="14"/>
        <v>7014814</v>
      </c>
      <c r="L94" s="52">
        <f t="shared" si="14"/>
        <v>7014814</v>
      </c>
      <c r="M94" s="52">
        <f t="shared" si="14"/>
        <v>7014814</v>
      </c>
      <c r="N94" s="52">
        <f t="shared" si="14"/>
        <v>7014814</v>
      </c>
      <c r="O94" s="52">
        <f t="shared" si="14"/>
        <v>7014814</v>
      </c>
      <c r="P94" s="52">
        <f t="shared" si="14"/>
        <v>7014814</v>
      </c>
      <c r="Q94" s="52">
        <f t="shared" si="14"/>
        <v>7014814</v>
      </c>
      <c r="R94" s="52">
        <f t="shared" si="14"/>
        <v>7014814</v>
      </c>
      <c r="S94" s="52">
        <f t="shared" si="14"/>
        <v>7014814</v>
      </c>
      <c r="T94" s="52">
        <f t="shared" si="13"/>
        <v>7014814</v>
      </c>
      <c r="U94" s="52">
        <f t="shared" si="13"/>
        <v>7014814</v>
      </c>
      <c r="V94" s="52">
        <f t="shared" si="13"/>
        <v>7014814</v>
      </c>
      <c r="W94" s="52">
        <f t="shared" si="13"/>
        <v>7014814</v>
      </c>
      <c r="X94" s="52">
        <f t="shared" si="13"/>
        <v>7014814</v>
      </c>
      <c r="Y94" s="52">
        <f t="shared" si="13"/>
        <v>7014814</v>
      </c>
      <c r="Z94" s="52">
        <f t="shared" si="13"/>
        <v>7014814</v>
      </c>
      <c r="AA94" s="52">
        <f t="shared" si="13"/>
        <v>7014814</v>
      </c>
      <c r="AB94" s="52">
        <f t="shared" si="13"/>
        <v>7014814</v>
      </c>
      <c r="AC94" s="52">
        <f t="shared" si="13"/>
        <v>7014814</v>
      </c>
      <c r="AD94" s="52">
        <f t="shared" si="13"/>
        <v>7014814</v>
      </c>
      <c r="AE94" s="52">
        <f t="shared" si="13"/>
        <v>7014814</v>
      </c>
      <c r="AF94" s="52">
        <f t="shared" si="13"/>
        <v>7014814</v>
      </c>
      <c r="AG94" s="52">
        <f t="shared" si="13"/>
        <v>7014814</v>
      </c>
      <c r="AH94" s="52">
        <f t="shared" si="13"/>
        <v>7014814</v>
      </c>
      <c r="AI94" s="52">
        <f t="shared" si="13"/>
        <v>7014814</v>
      </c>
      <c r="AJ94" s="52">
        <f t="shared" si="13"/>
        <v>7014814</v>
      </c>
      <c r="AK94" s="52">
        <f t="shared" si="13"/>
        <v>7014814</v>
      </c>
      <c r="AL94" s="52">
        <f t="shared" si="13"/>
        <v>7014814</v>
      </c>
      <c r="AM94" s="52">
        <f t="shared" si="13"/>
        <v>7014814</v>
      </c>
      <c r="AN94" s="52">
        <f t="shared" si="13"/>
        <v>7014814</v>
      </c>
      <c r="AO94" s="52">
        <f t="shared" si="13"/>
        <v>7014814</v>
      </c>
    </row>
    <row r="95" spans="1:41" outlineLevel="1" x14ac:dyDescent="0.45">
      <c r="C95" s="17" t="s">
        <v>46</v>
      </c>
      <c r="D95" s="52">
        <f t="shared" si="14"/>
        <v>700401814.69264531</v>
      </c>
      <c r="E95" s="52">
        <f t="shared" si="13"/>
        <v>49311172.802377224</v>
      </c>
      <c r="F95" s="52">
        <f t="shared" si="13"/>
        <v>49311172.802377224</v>
      </c>
      <c r="G95" s="52">
        <f t="shared" si="13"/>
        <v>49311172.802377224</v>
      </c>
      <c r="H95" s="52">
        <f t="shared" si="13"/>
        <v>49311172.802377224</v>
      </c>
      <c r="I95" s="52">
        <f t="shared" si="13"/>
        <v>49311172.802377224</v>
      </c>
      <c r="J95" s="52">
        <f t="shared" si="13"/>
        <v>49311172.802377224</v>
      </c>
      <c r="K95" s="52">
        <f t="shared" si="13"/>
        <v>49311172.802377224</v>
      </c>
      <c r="L95" s="52">
        <f t="shared" si="13"/>
        <v>0</v>
      </c>
      <c r="M95" s="52">
        <f t="shared" si="13"/>
        <v>0</v>
      </c>
      <c r="N95" s="52">
        <f t="shared" si="13"/>
        <v>6595851.7860895004</v>
      </c>
      <c r="O95" s="52">
        <f t="shared" si="13"/>
        <v>22933657.384664454</v>
      </c>
      <c r="P95" s="52">
        <f t="shared" si="13"/>
        <v>9072633.6010020096</v>
      </c>
      <c r="Q95" s="52">
        <f t="shared" si="13"/>
        <v>12847116.02118358</v>
      </c>
      <c r="R95" s="52">
        <f t="shared" si="13"/>
        <v>8085286.2854886726</v>
      </c>
      <c r="S95" s="52">
        <f t="shared" si="13"/>
        <v>0</v>
      </c>
      <c r="T95" s="52">
        <f t="shared" si="13"/>
        <v>0</v>
      </c>
      <c r="U95" s="52">
        <f t="shared" si="13"/>
        <v>0</v>
      </c>
      <c r="V95" s="52">
        <f t="shared" si="13"/>
        <v>0</v>
      </c>
      <c r="W95" s="52">
        <f t="shared" si="13"/>
        <v>0</v>
      </c>
      <c r="X95" s="52">
        <f t="shared" si="13"/>
        <v>139532676.79161122</v>
      </c>
      <c r="Y95" s="52">
        <f t="shared" si="13"/>
        <v>16808179.585246924</v>
      </c>
      <c r="Z95" s="52">
        <f t="shared" si="13"/>
        <v>11436156.851749856</v>
      </c>
      <c r="AA95" s="52">
        <f t="shared" si="13"/>
        <v>16406740.948471662</v>
      </c>
      <c r="AB95" s="52">
        <f t="shared" si="13"/>
        <v>10462630.488006391</v>
      </c>
      <c r="AC95" s="52">
        <f t="shared" si="13"/>
        <v>0</v>
      </c>
      <c r="AD95" s="52">
        <f t="shared" si="13"/>
        <v>0</v>
      </c>
      <c r="AE95" s="52">
        <f t="shared" si="13"/>
        <v>0</v>
      </c>
      <c r="AF95" s="52">
        <f t="shared" si="13"/>
        <v>0</v>
      </c>
      <c r="AG95" s="52">
        <f t="shared" si="13"/>
        <v>0</v>
      </c>
      <c r="AH95" s="52">
        <f t="shared" si="13"/>
        <v>2911725.9373834124</v>
      </c>
      <c r="AI95" s="52">
        <f t="shared" si="13"/>
        <v>4652681.6880167685</v>
      </c>
      <c r="AJ95" s="52">
        <f t="shared" si="13"/>
        <v>2866511.3855284862</v>
      </c>
      <c r="AK95" s="52">
        <f t="shared" si="13"/>
        <v>4059064.4310667347</v>
      </c>
      <c r="AL95" s="52">
        <f t="shared" si="13"/>
        <v>2554557.6082837633</v>
      </c>
      <c r="AM95" s="52">
        <f t="shared" si="13"/>
        <v>0</v>
      </c>
      <c r="AN95" s="52">
        <f t="shared" si="13"/>
        <v>0</v>
      </c>
      <c r="AO95" s="52">
        <f t="shared" si="13"/>
        <v>0</v>
      </c>
    </row>
    <row r="96" spans="1:41" outlineLevel="1" x14ac:dyDescent="0.45"/>
    <row r="97" spans="1:41" ht="18" outlineLevel="1" x14ac:dyDescent="0.45">
      <c r="B97" s="18" t="s">
        <v>6</v>
      </c>
      <c r="D97" s="4" t="s">
        <v>4</v>
      </c>
      <c r="E97" s="4" t="s">
        <v>7</v>
      </c>
      <c r="F97" s="4" t="s">
        <v>8</v>
      </c>
      <c r="G97" s="4" t="s">
        <v>9</v>
      </c>
      <c r="H97" s="4" t="s">
        <v>10</v>
      </c>
      <c r="I97" s="4" t="s">
        <v>11</v>
      </c>
      <c r="J97" s="4" t="s">
        <v>12</v>
      </c>
      <c r="K97" s="4" t="s">
        <v>13</v>
      </c>
      <c r="L97" s="4" t="s">
        <v>14</v>
      </c>
      <c r="M97" s="4" t="s">
        <v>15</v>
      </c>
      <c r="N97" s="4" t="s">
        <v>16</v>
      </c>
      <c r="O97" s="4" t="s">
        <v>17</v>
      </c>
      <c r="P97" s="4" t="s">
        <v>18</v>
      </c>
      <c r="Q97" s="4" t="s">
        <v>19</v>
      </c>
      <c r="R97" s="4" t="s">
        <v>20</v>
      </c>
      <c r="S97" s="4" t="s">
        <v>21</v>
      </c>
      <c r="T97" s="4" t="s">
        <v>22</v>
      </c>
      <c r="U97" s="4" t="s">
        <v>23</v>
      </c>
      <c r="V97" s="4" t="s">
        <v>24</v>
      </c>
      <c r="W97" s="4" t="s">
        <v>25</v>
      </c>
      <c r="X97" s="4" t="s">
        <v>26</v>
      </c>
      <c r="Y97" s="4" t="s">
        <v>27</v>
      </c>
      <c r="Z97" s="4" t="s">
        <v>28</v>
      </c>
      <c r="AA97" s="4" t="s">
        <v>29</v>
      </c>
      <c r="AB97" s="4" t="s">
        <v>30</v>
      </c>
      <c r="AC97" s="4" t="s">
        <v>31</v>
      </c>
      <c r="AD97" s="4" t="s">
        <v>32</v>
      </c>
      <c r="AE97" s="4" t="s">
        <v>33</v>
      </c>
      <c r="AF97" s="4" t="s">
        <v>34</v>
      </c>
      <c r="AG97" s="4" t="s">
        <v>35</v>
      </c>
      <c r="AH97" s="4" t="s">
        <v>36</v>
      </c>
      <c r="AI97" s="4" t="s">
        <v>37</v>
      </c>
      <c r="AJ97" s="4" t="s">
        <v>38</v>
      </c>
      <c r="AK97" s="4" t="s">
        <v>39</v>
      </c>
      <c r="AL97" s="4" t="s">
        <v>40</v>
      </c>
      <c r="AM97" s="4" t="s">
        <v>41</v>
      </c>
      <c r="AN97" s="4" t="s">
        <v>42</v>
      </c>
      <c r="AO97" s="4" t="s">
        <v>43</v>
      </c>
    </row>
    <row r="98" spans="1:41" outlineLevel="1" x14ac:dyDescent="0.45">
      <c r="C98" s="17" t="s">
        <v>44</v>
      </c>
      <c r="D98" s="52">
        <f>D74</f>
        <v>0</v>
      </c>
      <c r="E98" s="52">
        <f t="shared" ref="E98:AO98" si="15">E74</f>
        <v>400000</v>
      </c>
      <c r="F98" s="52">
        <f t="shared" si="15"/>
        <v>600000</v>
      </c>
      <c r="G98" s="52">
        <f t="shared" si="15"/>
        <v>800000</v>
      </c>
      <c r="H98" s="52">
        <f t="shared" si="15"/>
        <v>1000000</v>
      </c>
      <c r="I98" s="52">
        <f t="shared" si="15"/>
        <v>1200000</v>
      </c>
      <c r="J98" s="52">
        <f t="shared" si="15"/>
        <v>1400000</v>
      </c>
      <c r="K98" s="52">
        <f t="shared" si="15"/>
        <v>1600000</v>
      </c>
      <c r="L98" s="52">
        <f t="shared" si="15"/>
        <v>1800000</v>
      </c>
      <c r="M98" s="52">
        <f t="shared" si="15"/>
        <v>1800000</v>
      </c>
      <c r="N98" s="52">
        <f t="shared" si="15"/>
        <v>1800000</v>
      </c>
      <c r="O98" s="52">
        <f t="shared" si="15"/>
        <v>1800000</v>
      </c>
      <c r="P98" s="52">
        <f t="shared" si="15"/>
        <v>1800000</v>
      </c>
      <c r="Q98" s="52">
        <f t="shared" si="15"/>
        <v>1800000</v>
      </c>
      <c r="R98" s="52">
        <f t="shared" si="15"/>
        <v>1800000</v>
      </c>
      <c r="S98" s="52">
        <f t="shared" si="15"/>
        <v>1800000</v>
      </c>
      <c r="T98" s="52">
        <f t="shared" si="15"/>
        <v>1800000</v>
      </c>
      <c r="U98" s="52">
        <f t="shared" si="15"/>
        <v>1800000</v>
      </c>
      <c r="V98" s="52">
        <f t="shared" si="15"/>
        <v>1800000</v>
      </c>
      <c r="W98" s="52">
        <f t="shared" si="15"/>
        <v>1800000</v>
      </c>
      <c r="X98" s="52">
        <f t="shared" si="15"/>
        <v>1800000</v>
      </c>
      <c r="Y98" s="52">
        <f t="shared" si="15"/>
        <v>1800000</v>
      </c>
      <c r="Z98" s="52">
        <f t="shared" si="15"/>
        <v>1800000</v>
      </c>
      <c r="AA98" s="52">
        <f t="shared" si="15"/>
        <v>1800000</v>
      </c>
      <c r="AB98" s="52">
        <f t="shared" si="15"/>
        <v>1800000</v>
      </c>
      <c r="AC98" s="52">
        <f t="shared" si="15"/>
        <v>1800000</v>
      </c>
      <c r="AD98" s="52">
        <f t="shared" si="15"/>
        <v>1800000</v>
      </c>
      <c r="AE98" s="52">
        <f t="shared" si="15"/>
        <v>1800000</v>
      </c>
      <c r="AF98" s="52">
        <f t="shared" si="15"/>
        <v>1800000</v>
      </c>
      <c r="AG98" s="52">
        <f t="shared" si="15"/>
        <v>1800000</v>
      </c>
      <c r="AH98" s="52">
        <f t="shared" si="15"/>
        <v>1800000</v>
      </c>
      <c r="AI98" s="52">
        <f t="shared" si="15"/>
        <v>1800000</v>
      </c>
      <c r="AJ98" s="52">
        <f t="shared" si="15"/>
        <v>1800000</v>
      </c>
      <c r="AK98" s="52">
        <f t="shared" si="15"/>
        <v>1800000</v>
      </c>
      <c r="AL98" s="52">
        <f t="shared" si="15"/>
        <v>1800000</v>
      </c>
      <c r="AM98" s="52">
        <f t="shared" si="15"/>
        <v>1800000</v>
      </c>
      <c r="AN98" s="52">
        <f t="shared" si="15"/>
        <v>1800000</v>
      </c>
      <c r="AO98" s="52">
        <f t="shared" si="15"/>
        <v>1800000</v>
      </c>
    </row>
    <row r="99" spans="1:41" outlineLevel="1" x14ac:dyDescent="0.45">
      <c r="C99" s="17" t="s">
        <v>45</v>
      </c>
      <c r="D99" s="52">
        <f t="shared" ref="D99:AO99" si="16">D75</f>
        <v>8814814</v>
      </c>
      <c r="E99" s="52">
        <f t="shared" si="16"/>
        <v>8414814</v>
      </c>
      <c r="F99" s="52">
        <f t="shared" si="16"/>
        <v>8014814</v>
      </c>
      <c r="G99" s="52">
        <f t="shared" si="16"/>
        <v>7414814</v>
      </c>
      <c r="H99" s="52">
        <f t="shared" si="16"/>
        <v>7014814</v>
      </c>
      <c r="I99" s="52">
        <f t="shared" si="16"/>
        <v>7014814</v>
      </c>
      <c r="J99" s="52">
        <f t="shared" si="16"/>
        <v>7014814</v>
      </c>
      <c r="K99" s="52">
        <f t="shared" si="16"/>
        <v>7014814</v>
      </c>
      <c r="L99" s="52">
        <f t="shared" si="16"/>
        <v>7014814</v>
      </c>
      <c r="M99" s="52">
        <f t="shared" si="16"/>
        <v>7014814</v>
      </c>
      <c r="N99" s="52">
        <f t="shared" si="16"/>
        <v>7014814</v>
      </c>
      <c r="O99" s="52">
        <f t="shared" si="16"/>
        <v>7014814</v>
      </c>
      <c r="P99" s="52">
        <f t="shared" si="16"/>
        <v>7014814</v>
      </c>
      <c r="Q99" s="52">
        <f t="shared" si="16"/>
        <v>7014814</v>
      </c>
      <c r="R99" s="52">
        <f t="shared" si="16"/>
        <v>7014814</v>
      </c>
      <c r="S99" s="52">
        <f t="shared" si="16"/>
        <v>7014814</v>
      </c>
      <c r="T99" s="52">
        <f t="shared" si="16"/>
        <v>7014814</v>
      </c>
      <c r="U99" s="52">
        <f t="shared" si="16"/>
        <v>7014814</v>
      </c>
      <c r="V99" s="52">
        <f t="shared" si="16"/>
        <v>7014814</v>
      </c>
      <c r="W99" s="52">
        <f t="shared" si="16"/>
        <v>7014814</v>
      </c>
      <c r="X99" s="52">
        <f t="shared" si="16"/>
        <v>7014814</v>
      </c>
      <c r="Y99" s="52">
        <f t="shared" si="16"/>
        <v>7014814</v>
      </c>
      <c r="Z99" s="52">
        <f t="shared" si="16"/>
        <v>7014814</v>
      </c>
      <c r="AA99" s="52">
        <f t="shared" si="16"/>
        <v>7014814</v>
      </c>
      <c r="AB99" s="52">
        <f t="shared" si="16"/>
        <v>7014814</v>
      </c>
      <c r="AC99" s="52">
        <f t="shared" si="16"/>
        <v>7014814</v>
      </c>
      <c r="AD99" s="52">
        <f t="shared" si="16"/>
        <v>7014814</v>
      </c>
      <c r="AE99" s="52">
        <f t="shared" si="16"/>
        <v>7014814</v>
      </c>
      <c r="AF99" s="52">
        <f t="shared" si="16"/>
        <v>7014814</v>
      </c>
      <c r="AG99" s="52">
        <f t="shared" si="16"/>
        <v>7014814</v>
      </c>
      <c r="AH99" s="52">
        <f t="shared" si="16"/>
        <v>7014814</v>
      </c>
      <c r="AI99" s="52">
        <f t="shared" si="16"/>
        <v>7014814</v>
      </c>
      <c r="AJ99" s="52">
        <f t="shared" si="16"/>
        <v>7014814</v>
      </c>
      <c r="AK99" s="52">
        <f t="shared" si="16"/>
        <v>7014814</v>
      </c>
      <c r="AL99" s="52">
        <f t="shared" si="16"/>
        <v>7014814</v>
      </c>
      <c r="AM99" s="52">
        <f t="shared" si="16"/>
        <v>7014814</v>
      </c>
      <c r="AN99" s="52">
        <f t="shared" si="16"/>
        <v>7014814</v>
      </c>
      <c r="AO99" s="52">
        <f t="shared" si="16"/>
        <v>7014814</v>
      </c>
    </row>
    <row r="100" spans="1:41" outlineLevel="1" x14ac:dyDescent="0.45">
      <c r="C100" s="17" t="s">
        <v>46</v>
      </c>
      <c r="D100" s="52">
        <f t="shared" ref="D100:AO100" si="17">D76</f>
        <v>831181947.09057629</v>
      </c>
      <c r="E100" s="52">
        <f t="shared" si="17"/>
        <v>49311172.802377224</v>
      </c>
      <c r="F100" s="52">
        <f t="shared" si="17"/>
        <v>49311172.802377224</v>
      </c>
      <c r="G100" s="52">
        <f t="shared" si="17"/>
        <v>49311172.802377224</v>
      </c>
      <c r="H100" s="52">
        <f t="shared" si="17"/>
        <v>49311172.802377224</v>
      </c>
      <c r="I100" s="52">
        <f t="shared" si="17"/>
        <v>49311172.802377224</v>
      </c>
      <c r="J100" s="52">
        <f t="shared" si="17"/>
        <v>49311172.802377224</v>
      </c>
      <c r="K100" s="52">
        <f t="shared" si="17"/>
        <v>49311172.802377224</v>
      </c>
      <c r="L100" s="52">
        <f t="shared" si="17"/>
        <v>0</v>
      </c>
      <c r="M100" s="52">
        <f t="shared" si="17"/>
        <v>0</v>
      </c>
      <c r="N100" s="52">
        <f t="shared" si="17"/>
        <v>6595851.7860895004</v>
      </c>
      <c r="O100" s="52">
        <f t="shared" si="17"/>
        <v>22933657.384664454</v>
      </c>
      <c r="P100" s="52">
        <f t="shared" si="17"/>
        <v>9072633.6010020096</v>
      </c>
      <c r="Q100" s="52">
        <f t="shared" si="17"/>
        <v>12847116.02118358</v>
      </c>
      <c r="R100" s="52">
        <f t="shared" si="17"/>
        <v>8085286.2854886726</v>
      </c>
      <c r="S100" s="52">
        <f t="shared" si="17"/>
        <v>0</v>
      </c>
      <c r="T100" s="52">
        <f t="shared" si="17"/>
        <v>0</v>
      </c>
      <c r="U100" s="52">
        <f t="shared" si="17"/>
        <v>0</v>
      </c>
      <c r="V100" s="52">
        <f t="shared" si="17"/>
        <v>0</v>
      </c>
      <c r="W100" s="52">
        <f t="shared" si="17"/>
        <v>0</v>
      </c>
      <c r="X100" s="52">
        <f t="shared" si="17"/>
        <v>139532676.79161122</v>
      </c>
      <c r="Y100" s="52">
        <f t="shared" si="17"/>
        <v>16808179.585246924</v>
      </c>
      <c r="Z100" s="52">
        <f t="shared" si="17"/>
        <v>11436156.851749856</v>
      </c>
      <c r="AA100" s="52">
        <f t="shared" si="17"/>
        <v>16406740.948471662</v>
      </c>
      <c r="AB100" s="52">
        <f t="shared" si="17"/>
        <v>10462630.488006391</v>
      </c>
      <c r="AC100" s="52">
        <f t="shared" si="17"/>
        <v>0</v>
      </c>
      <c r="AD100" s="52">
        <f t="shared" si="17"/>
        <v>0</v>
      </c>
      <c r="AE100" s="52">
        <f t="shared" si="17"/>
        <v>0</v>
      </c>
      <c r="AF100" s="52">
        <f t="shared" si="17"/>
        <v>0</v>
      </c>
      <c r="AG100" s="52">
        <f t="shared" si="17"/>
        <v>0</v>
      </c>
      <c r="AH100" s="52">
        <f t="shared" si="17"/>
        <v>2911725.9373834124</v>
      </c>
      <c r="AI100" s="52">
        <f t="shared" si="17"/>
        <v>4652681.6880167685</v>
      </c>
      <c r="AJ100" s="52">
        <f t="shared" si="17"/>
        <v>2866511.3855284862</v>
      </c>
      <c r="AK100" s="52">
        <f t="shared" si="17"/>
        <v>4059064.4310667347</v>
      </c>
      <c r="AL100" s="52">
        <f t="shared" si="17"/>
        <v>2554557.6082837633</v>
      </c>
      <c r="AM100" s="52">
        <f t="shared" si="17"/>
        <v>0</v>
      </c>
      <c r="AN100" s="52">
        <f t="shared" si="17"/>
        <v>0</v>
      </c>
      <c r="AO100" s="52">
        <f t="shared" si="17"/>
        <v>0</v>
      </c>
    </row>
    <row r="101" spans="1:41" outlineLevel="1" x14ac:dyDescent="0.45"/>
    <row r="102" spans="1:41" ht="21" outlineLevel="1" x14ac:dyDescent="0.45">
      <c r="A102" s="19" t="s">
        <v>72</v>
      </c>
    </row>
    <row r="103" spans="1:41" ht="18" outlineLevel="1" x14ac:dyDescent="0.45">
      <c r="B103" s="18" t="s">
        <v>5</v>
      </c>
      <c r="D103" s="4" t="s">
        <v>4</v>
      </c>
      <c r="E103" s="4" t="s">
        <v>7</v>
      </c>
      <c r="F103" s="4" t="s">
        <v>8</v>
      </c>
      <c r="G103" s="4" t="s">
        <v>9</v>
      </c>
      <c r="H103" s="4" t="s">
        <v>10</v>
      </c>
      <c r="I103" s="4" t="s">
        <v>11</v>
      </c>
      <c r="J103" s="4" t="s">
        <v>12</v>
      </c>
      <c r="K103" s="4" t="s">
        <v>13</v>
      </c>
      <c r="L103" s="4" t="s">
        <v>14</v>
      </c>
      <c r="M103" s="4" t="s">
        <v>15</v>
      </c>
      <c r="N103" s="4" t="s">
        <v>16</v>
      </c>
      <c r="O103" s="4" t="s">
        <v>17</v>
      </c>
      <c r="P103" s="4" t="s">
        <v>18</v>
      </c>
      <c r="Q103" s="4" t="s">
        <v>19</v>
      </c>
      <c r="R103" s="4" t="s">
        <v>20</v>
      </c>
      <c r="S103" s="4" t="s">
        <v>21</v>
      </c>
      <c r="T103" s="4" t="s">
        <v>22</v>
      </c>
      <c r="U103" s="4" t="s">
        <v>23</v>
      </c>
      <c r="V103" s="4" t="s">
        <v>24</v>
      </c>
      <c r="W103" s="4" t="s">
        <v>25</v>
      </c>
      <c r="X103" s="4" t="s">
        <v>26</v>
      </c>
      <c r="Y103" s="4" t="s">
        <v>27</v>
      </c>
      <c r="Z103" s="4" t="s">
        <v>28</v>
      </c>
      <c r="AA103" s="4" t="s">
        <v>29</v>
      </c>
      <c r="AB103" s="4" t="s">
        <v>30</v>
      </c>
      <c r="AC103" s="4" t="s">
        <v>31</v>
      </c>
      <c r="AD103" s="4" t="s">
        <v>32</v>
      </c>
      <c r="AE103" s="4" t="s">
        <v>33</v>
      </c>
      <c r="AF103" s="4" t="s">
        <v>34</v>
      </c>
      <c r="AG103" s="4" t="s">
        <v>35</v>
      </c>
      <c r="AH103" s="4" t="s">
        <v>36</v>
      </c>
      <c r="AI103" s="4" t="s">
        <v>37</v>
      </c>
      <c r="AJ103" s="4" t="s">
        <v>38</v>
      </c>
      <c r="AK103" s="4" t="s">
        <v>39</v>
      </c>
      <c r="AL103" s="4" t="s">
        <v>40</v>
      </c>
      <c r="AM103" s="4" t="s">
        <v>41</v>
      </c>
      <c r="AN103" s="4" t="s">
        <v>42</v>
      </c>
      <c r="AO103" s="4" t="s">
        <v>43</v>
      </c>
    </row>
    <row r="104" spans="1:41" outlineLevel="1" x14ac:dyDescent="0.45">
      <c r="C104" s="17" t="s">
        <v>44</v>
      </c>
      <c r="D104" s="15">
        <v>0</v>
      </c>
      <c r="E104" s="15">
        <v>600000</v>
      </c>
      <c r="F104" s="15">
        <v>900000</v>
      </c>
      <c r="G104" s="15">
        <v>1200000</v>
      </c>
      <c r="H104" s="15">
        <v>1500000</v>
      </c>
      <c r="I104" s="15">
        <v>1800000</v>
      </c>
      <c r="J104" s="15">
        <v>2100000</v>
      </c>
      <c r="K104" s="15">
        <v>2400000</v>
      </c>
      <c r="L104" s="15">
        <v>2700000</v>
      </c>
      <c r="M104" s="15">
        <v>2700000</v>
      </c>
      <c r="N104" s="15">
        <v>2700000</v>
      </c>
      <c r="O104" s="15">
        <v>2700000</v>
      </c>
      <c r="P104" s="15">
        <v>2700000</v>
      </c>
      <c r="Q104" s="15">
        <v>2700000</v>
      </c>
      <c r="R104" s="15">
        <v>2700000</v>
      </c>
      <c r="S104" s="15">
        <v>2700000</v>
      </c>
      <c r="T104" s="15">
        <v>2700000</v>
      </c>
      <c r="U104" s="15">
        <v>2700000</v>
      </c>
      <c r="V104" s="15">
        <v>2700000</v>
      </c>
      <c r="W104" s="15">
        <v>2700000</v>
      </c>
      <c r="X104" s="15">
        <v>2700000</v>
      </c>
      <c r="Y104" s="15">
        <v>2700000</v>
      </c>
      <c r="Z104" s="15">
        <v>2700000</v>
      </c>
      <c r="AA104" s="15">
        <v>2700000</v>
      </c>
      <c r="AB104" s="15">
        <v>2700000</v>
      </c>
      <c r="AC104" s="15">
        <v>2700000</v>
      </c>
      <c r="AD104" s="15">
        <v>2700000</v>
      </c>
      <c r="AE104" s="15">
        <v>2700000</v>
      </c>
      <c r="AF104" s="15">
        <v>2700000</v>
      </c>
      <c r="AG104" s="15">
        <v>2700000</v>
      </c>
      <c r="AH104" s="15">
        <v>2700000</v>
      </c>
      <c r="AI104" s="15">
        <v>2700000</v>
      </c>
      <c r="AJ104" s="15">
        <v>2700000</v>
      </c>
      <c r="AK104" s="15">
        <v>2700000</v>
      </c>
      <c r="AL104" s="15">
        <v>2700000</v>
      </c>
      <c r="AM104" s="15">
        <v>2700000</v>
      </c>
      <c r="AN104" s="15">
        <v>2700000</v>
      </c>
      <c r="AO104" s="15">
        <v>2700000</v>
      </c>
    </row>
    <row r="105" spans="1:41" outlineLevel="1" x14ac:dyDescent="0.45">
      <c r="C105" s="17" t="s">
        <v>45</v>
      </c>
      <c r="D105" s="15">
        <v>8814814</v>
      </c>
      <c r="E105" s="15">
        <v>8214814</v>
      </c>
      <c r="F105" s="15">
        <v>7614814</v>
      </c>
      <c r="G105" s="15">
        <v>6714814</v>
      </c>
      <c r="H105" s="15">
        <v>6114814</v>
      </c>
      <c r="I105" s="15">
        <v>6114814</v>
      </c>
      <c r="J105" s="15">
        <v>6114814</v>
      </c>
      <c r="K105" s="15">
        <v>6114814</v>
      </c>
      <c r="L105" s="15">
        <v>6114814</v>
      </c>
      <c r="M105" s="15">
        <v>6114814</v>
      </c>
      <c r="N105" s="15">
        <v>6114814</v>
      </c>
      <c r="O105" s="15">
        <v>6114814</v>
      </c>
      <c r="P105" s="15">
        <v>6114814</v>
      </c>
      <c r="Q105" s="15">
        <v>6114814</v>
      </c>
      <c r="R105" s="15">
        <v>6114814</v>
      </c>
      <c r="S105" s="15">
        <v>6114814</v>
      </c>
      <c r="T105" s="15">
        <v>6114814</v>
      </c>
      <c r="U105" s="15">
        <v>6114814</v>
      </c>
      <c r="V105" s="15">
        <v>6114814</v>
      </c>
      <c r="W105" s="15">
        <v>6114814</v>
      </c>
      <c r="X105" s="15">
        <v>6114814</v>
      </c>
      <c r="Y105" s="15">
        <v>6114814</v>
      </c>
      <c r="Z105" s="15">
        <v>6114814</v>
      </c>
      <c r="AA105" s="15">
        <v>6114814</v>
      </c>
      <c r="AB105" s="15">
        <v>6114814</v>
      </c>
      <c r="AC105" s="15">
        <v>6114814</v>
      </c>
      <c r="AD105" s="15">
        <v>6114814</v>
      </c>
      <c r="AE105" s="15">
        <v>6114814</v>
      </c>
      <c r="AF105" s="15">
        <v>6114814</v>
      </c>
      <c r="AG105" s="15">
        <v>6114814</v>
      </c>
      <c r="AH105" s="15">
        <v>6114814</v>
      </c>
      <c r="AI105" s="15">
        <v>6114814</v>
      </c>
      <c r="AJ105" s="15">
        <v>6114814</v>
      </c>
      <c r="AK105" s="15">
        <v>6114814</v>
      </c>
      <c r="AL105" s="15">
        <v>6114814</v>
      </c>
      <c r="AM105" s="15">
        <v>6114814</v>
      </c>
      <c r="AN105" s="15">
        <v>6114814</v>
      </c>
      <c r="AO105" s="15">
        <v>6114814</v>
      </c>
    </row>
    <row r="106" spans="1:41" outlineLevel="1" x14ac:dyDescent="0.45">
      <c r="C106" s="17" t="s">
        <v>46</v>
      </c>
      <c r="D106" s="15">
        <v>1097316715.4164188</v>
      </c>
      <c r="E106" s="15">
        <v>76026128.240497246</v>
      </c>
      <c r="F106" s="15">
        <v>76026128.240497246</v>
      </c>
      <c r="G106" s="15">
        <v>76026128.240497246</v>
      </c>
      <c r="H106" s="15">
        <v>76026128.240497246</v>
      </c>
      <c r="I106" s="15">
        <v>76026128.240497246</v>
      </c>
      <c r="J106" s="15">
        <v>76026128.240497246</v>
      </c>
      <c r="K106" s="15">
        <v>76026128.240497246</v>
      </c>
      <c r="L106" s="15">
        <v>0</v>
      </c>
      <c r="M106" s="15">
        <v>0</v>
      </c>
      <c r="N106" s="15">
        <v>9911973.7834630739</v>
      </c>
      <c r="O106" s="15">
        <v>34362919.067249842</v>
      </c>
      <c r="P106" s="15">
        <v>13608950.401503013</v>
      </c>
      <c r="Q106" s="15">
        <v>19270674.03177537</v>
      </c>
      <c r="R106" s="15">
        <v>12127929.428233009</v>
      </c>
      <c r="S106" s="15">
        <v>0</v>
      </c>
      <c r="T106" s="15">
        <v>0</v>
      </c>
      <c r="U106" s="15">
        <v>0</v>
      </c>
      <c r="V106" s="15">
        <v>0</v>
      </c>
      <c r="W106" s="15">
        <v>0</v>
      </c>
      <c r="X106" s="15">
        <v>216098620.24696863</v>
      </c>
      <c r="Y106" s="15">
        <v>25381401.580705866</v>
      </c>
      <c r="Z106" s="15">
        <v>17342463.069131315</v>
      </c>
      <c r="AA106" s="15">
        <v>24883042.421969958</v>
      </c>
      <c r="AB106" s="15">
        <v>15869833.67339359</v>
      </c>
      <c r="AC106" s="15">
        <v>0</v>
      </c>
      <c r="AD106" s="15">
        <v>0</v>
      </c>
      <c r="AE106" s="15">
        <v>0</v>
      </c>
      <c r="AF106" s="15">
        <v>0</v>
      </c>
      <c r="AG106" s="15">
        <v>0</v>
      </c>
      <c r="AH106" s="15">
        <v>4374854.0298466049</v>
      </c>
      <c r="AI106" s="15">
        <v>6962931.6435798416</v>
      </c>
      <c r="AJ106" s="15">
        <v>4299767.0782927293</v>
      </c>
      <c r="AK106" s="15">
        <v>6088596.6466001021</v>
      </c>
      <c r="AL106" s="15">
        <v>3831836.4124256452</v>
      </c>
      <c r="AM106" s="15">
        <v>0</v>
      </c>
      <c r="AN106" s="15">
        <v>0</v>
      </c>
      <c r="AO106" s="15">
        <v>0</v>
      </c>
    </row>
    <row r="107" spans="1:41" outlineLevel="1" x14ac:dyDescent="0.45">
      <c r="E107" s="5"/>
    </row>
    <row r="108" spans="1:41" ht="18" outlineLevel="1" x14ac:dyDescent="0.45">
      <c r="B108" s="18" t="s">
        <v>6</v>
      </c>
      <c r="D108" s="4" t="s">
        <v>4</v>
      </c>
      <c r="E108" s="4" t="s">
        <v>7</v>
      </c>
      <c r="F108" s="4" t="s">
        <v>8</v>
      </c>
      <c r="G108" s="4" t="s">
        <v>9</v>
      </c>
      <c r="H108" s="4" t="s">
        <v>10</v>
      </c>
      <c r="I108" s="4" t="s">
        <v>11</v>
      </c>
      <c r="J108" s="4" t="s">
        <v>12</v>
      </c>
      <c r="K108" s="4" t="s">
        <v>13</v>
      </c>
      <c r="L108" s="4" t="s">
        <v>14</v>
      </c>
      <c r="M108" s="4" t="s">
        <v>15</v>
      </c>
      <c r="N108" s="4" t="s">
        <v>16</v>
      </c>
      <c r="O108" s="4" t="s">
        <v>17</v>
      </c>
      <c r="P108" s="4" t="s">
        <v>18</v>
      </c>
      <c r="Q108" s="4" t="s">
        <v>19</v>
      </c>
      <c r="R108" s="4" t="s">
        <v>20</v>
      </c>
      <c r="S108" s="4" t="s">
        <v>21</v>
      </c>
      <c r="T108" s="4" t="s">
        <v>22</v>
      </c>
      <c r="U108" s="4" t="s">
        <v>23</v>
      </c>
      <c r="V108" s="4" t="s">
        <v>24</v>
      </c>
      <c r="W108" s="4" t="s">
        <v>25</v>
      </c>
      <c r="X108" s="4" t="s">
        <v>26</v>
      </c>
      <c r="Y108" s="4" t="s">
        <v>27</v>
      </c>
      <c r="Z108" s="4" t="s">
        <v>28</v>
      </c>
      <c r="AA108" s="4" t="s">
        <v>29</v>
      </c>
      <c r="AB108" s="4" t="s">
        <v>30</v>
      </c>
      <c r="AC108" s="4" t="s">
        <v>31</v>
      </c>
      <c r="AD108" s="4" t="s">
        <v>32</v>
      </c>
      <c r="AE108" s="4" t="s">
        <v>33</v>
      </c>
      <c r="AF108" s="4" t="s">
        <v>34</v>
      </c>
      <c r="AG108" s="4" t="s">
        <v>35</v>
      </c>
      <c r="AH108" s="4" t="s">
        <v>36</v>
      </c>
      <c r="AI108" s="4" t="s">
        <v>37</v>
      </c>
      <c r="AJ108" s="4" t="s">
        <v>38</v>
      </c>
      <c r="AK108" s="4" t="s">
        <v>39</v>
      </c>
      <c r="AL108" s="4" t="s">
        <v>40</v>
      </c>
      <c r="AM108" s="4" t="s">
        <v>41</v>
      </c>
      <c r="AN108" s="4" t="s">
        <v>42</v>
      </c>
      <c r="AO108" s="4" t="s">
        <v>43</v>
      </c>
    </row>
    <row r="109" spans="1:41" outlineLevel="1" x14ac:dyDescent="0.45">
      <c r="C109" s="17" t="s">
        <v>44</v>
      </c>
      <c r="D109" s="15">
        <v>0</v>
      </c>
      <c r="E109" s="15">
        <v>600000</v>
      </c>
      <c r="F109" s="15">
        <v>900000</v>
      </c>
      <c r="G109" s="15">
        <v>1200000</v>
      </c>
      <c r="H109" s="15">
        <v>1500000</v>
      </c>
      <c r="I109" s="15">
        <v>1800000</v>
      </c>
      <c r="J109" s="15">
        <v>2100000</v>
      </c>
      <c r="K109" s="15">
        <v>2400000</v>
      </c>
      <c r="L109" s="15">
        <v>2700000</v>
      </c>
      <c r="M109" s="15">
        <v>2700000</v>
      </c>
      <c r="N109" s="15">
        <v>2700000</v>
      </c>
      <c r="O109" s="15">
        <v>2700000</v>
      </c>
      <c r="P109" s="15">
        <v>2700000</v>
      </c>
      <c r="Q109" s="15">
        <v>2700000</v>
      </c>
      <c r="R109" s="15">
        <v>2700000</v>
      </c>
      <c r="S109" s="15">
        <v>2700000</v>
      </c>
      <c r="T109" s="15">
        <v>2700000</v>
      </c>
      <c r="U109" s="15">
        <v>2700000</v>
      </c>
      <c r="V109" s="15">
        <v>2700000</v>
      </c>
      <c r="W109" s="15">
        <v>2700000</v>
      </c>
      <c r="X109" s="15">
        <v>2700000</v>
      </c>
      <c r="Y109" s="15">
        <v>2700000</v>
      </c>
      <c r="Z109" s="15">
        <v>2700000</v>
      </c>
      <c r="AA109" s="15">
        <v>2700000</v>
      </c>
      <c r="AB109" s="15">
        <v>2700000</v>
      </c>
      <c r="AC109" s="15">
        <v>2700000</v>
      </c>
      <c r="AD109" s="15">
        <v>2700000</v>
      </c>
      <c r="AE109" s="15">
        <v>2700000</v>
      </c>
      <c r="AF109" s="15">
        <v>2700000</v>
      </c>
      <c r="AG109" s="15">
        <v>2700000</v>
      </c>
      <c r="AH109" s="15">
        <v>2700000</v>
      </c>
      <c r="AI109" s="15">
        <v>2700000</v>
      </c>
      <c r="AJ109" s="15">
        <v>2700000</v>
      </c>
      <c r="AK109" s="15">
        <v>2700000</v>
      </c>
      <c r="AL109" s="15">
        <v>2700000</v>
      </c>
      <c r="AM109" s="15">
        <v>2700000</v>
      </c>
      <c r="AN109" s="15">
        <v>2700000</v>
      </c>
      <c r="AO109" s="15">
        <v>2700000</v>
      </c>
    </row>
    <row r="110" spans="1:41" outlineLevel="1" x14ac:dyDescent="0.45">
      <c r="C110" s="17" t="s">
        <v>45</v>
      </c>
      <c r="D110" s="15">
        <v>8814814</v>
      </c>
      <c r="E110" s="15">
        <v>8214814</v>
      </c>
      <c r="F110" s="15">
        <v>7614814</v>
      </c>
      <c r="G110" s="15">
        <v>6714814</v>
      </c>
      <c r="H110" s="15">
        <v>6114814</v>
      </c>
      <c r="I110" s="15">
        <v>6114814</v>
      </c>
      <c r="J110" s="15">
        <v>6114814</v>
      </c>
      <c r="K110" s="15">
        <v>6114814</v>
      </c>
      <c r="L110" s="15">
        <v>6114814</v>
      </c>
      <c r="M110" s="15">
        <v>6114814</v>
      </c>
      <c r="N110" s="15">
        <v>6114814</v>
      </c>
      <c r="O110" s="15">
        <v>6114814</v>
      </c>
      <c r="P110" s="15">
        <v>6114814</v>
      </c>
      <c r="Q110" s="15">
        <v>6114814</v>
      </c>
      <c r="R110" s="15">
        <v>6114814</v>
      </c>
      <c r="S110" s="15">
        <v>6114814</v>
      </c>
      <c r="T110" s="15">
        <v>6114814</v>
      </c>
      <c r="U110" s="15">
        <v>6114814</v>
      </c>
      <c r="V110" s="15">
        <v>6114814</v>
      </c>
      <c r="W110" s="15">
        <v>6114814</v>
      </c>
      <c r="X110" s="15">
        <v>6114814</v>
      </c>
      <c r="Y110" s="15">
        <v>6114814</v>
      </c>
      <c r="Z110" s="15">
        <v>6114814</v>
      </c>
      <c r="AA110" s="15">
        <v>6114814</v>
      </c>
      <c r="AB110" s="15">
        <v>6114814</v>
      </c>
      <c r="AC110" s="15">
        <v>6114814</v>
      </c>
      <c r="AD110" s="15">
        <v>6114814</v>
      </c>
      <c r="AE110" s="15">
        <v>6114814</v>
      </c>
      <c r="AF110" s="15">
        <v>6114814</v>
      </c>
      <c r="AG110" s="15">
        <v>6114814</v>
      </c>
      <c r="AH110" s="15">
        <v>6114814</v>
      </c>
      <c r="AI110" s="15">
        <v>6114814</v>
      </c>
      <c r="AJ110" s="15">
        <v>6114814</v>
      </c>
      <c r="AK110" s="15">
        <v>6114814</v>
      </c>
      <c r="AL110" s="15">
        <v>6114814</v>
      </c>
      <c r="AM110" s="15">
        <v>6114814</v>
      </c>
      <c r="AN110" s="15">
        <v>6114814</v>
      </c>
      <c r="AO110" s="15">
        <v>6114814</v>
      </c>
    </row>
    <row r="111" spans="1:41" outlineLevel="1" x14ac:dyDescent="0.45">
      <c r="C111" s="17" t="s">
        <v>46</v>
      </c>
      <c r="D111" s="15">
        <v>1324991424.2801151</v>
      </c>
      <c r="E111" s="15">
        <v>76026128.240497246</v>
      </c>
      <c r="F111" s="15">
        <v>76026128.240497246</v>
      </c>
      <c r="G111" s="15">
        <v>76026128.240497246</v>
      </c>
      <c r="H111" s="15">
        <v>76026128.240497246</v>
      </c>
      <c r="I111" s="15">
        <v>76026128.240497246</v>
      </c>
      <c r="J111" s="15">
        <v>76026128.240497246</v>
      </c>
      <c r="K111" s="15">
        <v>76026128.240497246</v>
      </c>
      <c r="L111" s="15">
        <v>0</v>
      </c>
      <c r="M111" s="15">
        <v>0</v>
      </c>
      <c r="N111" s="15">
        <v>9911973.7834630739</v>
      </c>
      <c r="O111" s="15">
        <v>34362919.067249842</v>
      </c>
      <c r="P111" s="15">
        <v>13608950.401503013</v>
      </c>
      <c r="Q111" s="15">
        <v>19270674.03177537</v>
      </c>
      <c r="R111" s="15">
        <v>12127929.428233009</v>
      </c>
      <c r="S111" s="15">
        <v>0</v>
      </c>
      <c r="T111" s="15">
        <v>0</v>
      </c>
      <c r="U111" s="15">
        <v>0</v>
      </c>
      <c r="V111" s="15">
        <v>0</v>
      </c>
      <c r="W111" s="15">
        <v>0</v>
      </c>
      <c r="X111" s="15">
        <v>216098620.24696863</v>
      </c>
      <c r="Y111" s="15">
        <v>25381401.580705866</v>
      </c>
      <c r="Z111" s="15">
        <v>17342463.069131315</v>
      </c>
      <c r="AA111" s="15">
        <v>24883042.421969958</v>
      </c>
      <c r="AB111" s="15">
        <v>15869833.67339359</v>
      </c>
      <c r="AC111" s="15">
        <v>0</v>
      </c>
      <c r="AD111" s="15">
        <v>0</v>
      </c>
      <c r="AE111" s="15">
        <v>0</v>
      </c>
      <c r="AF111" s="15">
        <v>0</v>
      </c>
      <c r="AG111" s="15">
        <v>0</v>
      </c>
      <c r="AH111" s="15">
        <v>4374854.0298466049</v>
      </c>
      <c r="AI111" s="15">
        <v>6962931.6435798416</v>
      </c>
      <c r="AJ111" s="15">
        <v>4299767.0782927293</v>
      </c>
      <c r="AK111" s="15">
        <v>6088596.6466001021</v>
      </c>
      <c r="AL111" s="15">
        <v>3831836.4124256452</v>
      </c>
      <c r="AM111" s="15">
        <v>0</v>
      </c>
      <c r="AN111" s="15">
        <v>0</v>
      </c>
      <c r="AO111" s="15">
        <v>0</v>
      </c>
    </row>
    <row r="112" spans="1:41" x14ac:dyDescent="0.45">
      <c r="D112" s="4" t="s">
        <v>49</v>
      </c>
      <c r="E112" s="4" t="s">
        <v>50</v>
      </c>
      <c r="F112" s="4" t="s">
        <v>51</v>
      </c>
    </row>
    <row r="113" spans="1:41" ht="21" x14ac:dyDescent="0.45">
      <c r="A113" s="19" t="s">
        <v>74</v>
      </c>
      <c r="D113" s="20">
        <f>SUM(D118:W118)/million/5</f>
        <v>-72.088625805445403</v>
      </c>
      <c r="E113" s="20">
        <f>SUM(D124:W124)/million/5</f>
        <v>-116.16193758883333</v>
      </c>
      <c r="F113" s="20">
        <f>AVERAGE(D113:E113)</f>
        <v>-94.125281697139371</v>
      </c>
      <c r="G113" s="4"/>
      <c r="H113" s="4"/>
      <c r="I113" s="4"/>
      <c r="J113" s="4"/>
      <c r="K113" s="4"/>
      <c r="L113" s="4"/>
      <c r="M113" s="4"/>
      <c r="N113" s="4"/>
      <c r="O113" s="4"/>
      <c r="P113" s="4"/>
      <c r="Q113" s="4"/>
      <c r="R113" s="4"/>
      <c r="S113" s="4"/>
      <c r="T113" s="4"/>
      <c r="U113" s="4"/>
      <c r="V113" s="4"/>
      <c r="W113" s="4"/>
    </row>
    <row r="114" spans="1:41" ht="18" x14ac:dyDescent="0.45">
      <c r="B114" s="18" t="s">
        <v>5</v>
      </c>
      <c r="D114" s="4" t="s">
        <v>4</v>
      </c>
      <c r="E114" s="4" t="s">
        <v>7</v>
      </c>
      <c r="F114" s="4" t="s">
        <v>8</v>
      </c>
      <c r="G114" s="4" t="s">
        <v>9</v>
      </c>
      <c r="H114" s="4" t="s">
        <v>10</v>
      </c>
      <c r="I114" s="4" t="s">
        <v>11</v>
      </c>
      <c r="J114" s="4" t="s">
        <v>12</v>
      </c>
      <c r="K114" s="4" t="s">
        <v>13</v>
      </c>
      <c r="L114" s="4" t="s">
        <v>14</v>
      </c>
      <c r="M114" s="4" t="s">
        <v>15</v>
      </c>
      <c r="N114" s="4" t="s">
        <v>16</v>
      </c>
      <c r="O114" s="4" t="s">
        <v>17</v>
      </c>
      <c r="P114" s="4" t="s">
        <v>18</v>
      </c>
      <c r="Q114" s="4" t="s">
        <v>19</v>
      </c>
      <c r="R114" s="4" t="s">
        <v>20</v>
      </c>
      <c r="S114" s="4" t="s">
        <v>21</v>
      </c>
      <c r="T114" s="4" t="s">
        <v>22</v>
      </c>
      <c r="U114" s="4" t="s">
        <v>23</v>
      </c>
      <c r="V114" s="4" t="s">
        <v>24</v>
      </c>
      <c r="W114" s="4" t="s">
        <v>25</v>
      </c>
      <c r="X114" s="4"/>
      <c r="Y114" s="4"/>
      <c r="Z114" s="4"/>
      <c r="AA114" s="4"/>
      <c r="AB114" s="4"/>
      <c r="AC114" s="4"/>
      <c r="AD114" s="4"/>
      <c r="AE114" s="4"/>
      <c r="AF114" s="4"/>
      <c r="AG114" s="4"/>
      <c r="AH114" s="4"/>
      <c r="AI114" s="4"/>
      <c r="AJ114" s="4"/>
      <c r="AK114" s="4"/>
      <c r="AL114" s="4"/>
      <c r="AM114" s="4"/>
      <c r="AN114" s="4"/>
      <c r="AO114" s="4"/>
    </row>
    <row r="115" spans="1:41" x14ac:dyDescent="0.45">
      <c r="C115" s="3" t="s">
        <v>52</v>
      </c>
      <c r="D115" s="15">
        <f>-(D141-D130)/(1+'General inputs'!$D$6)^(COUNTA($D114:D114)-1)</f>
        <v>-429572074.3652277</v>
      </c>
      <c r="E115" s="15">
        <f>-(E141-E130)/(1+'General inputs'!$D$6)^(COUNTA($D114:E114)-1)</f>
        <v>-25039155.62441263</v>
      </c>
      <c r="F115" s="15">
        <f>-(F141-F130)/(1+'General inputs'!$D$6)^(COUNTA($D114:F114)-1)</f>
        <v>-23205890.291392613</v>
      </c>
      <c r="G115" s="15">
        <f>-(G141-G130)/(1+'General inputs'!$D$6)^(COUNTA($D114:G114)-1)</f>
        <v>-21506849.204256363</v>
      </c>
      <c r="H115" s="15">
        <f>-(H141-H130)/(1+'General inputs'!$D$6)^(COUNTA($D114:H114)-1)</f>
        <v>-19932205.008578651</v>
      </c>
      <c r="I115" s="15">
        <f>-(I141-I130)/(1+'General inputs'!$D$6)^(COUNTA($D114:I114)-1)</f>
        <v>-18472849.868932951</v>
      </c>
      <c r="J115" s="15">
        <f>-(J141-J130)/(1+'General inputs'!$D$6)^(COUNTA($D114:J114)-1)</f>
        <v>-17120342.788631096</v>
      </c>
      <c r="K115" s="15">
        <f>-(K141-K130)/(1+'General inputs'!$D$6)^(COUNTA($D114:K114)-1)</f>
        <v>-15866860.78649777</v>
      </c>
      <c r="L115" s="15">
        <f>-(L141-L130)/(1+'General inputs'!$D$6)^(COUNTA($D114:L114)-1)</f>
        <v>0</v>
      </c>
      <c r="M115" s="15">
        <f>-(M141-M130)/(1+'General inputs'!$D$6)^(COUNTA($D114:M114)-1)</f>
        <v>0</v>
      </c>
      <c r="N115" s="15">
        <f>-(N141-N130)/(1+'General inputs'!$D$6)^(COUNTA($D114:N114)-1)</f>
        <v>-1625608.7209893221</v>
      </c>
      <c r="O115" s="15">
        <f>-(O141-O130)/(1+'General inputs'!$D$6)^(COUNTA($D114:O114)-1)</f>
        <v>-5080687.7270006537</v>
      </c>
      <c r="P115" s="15">
        <f>-(P141-P130)/(1+'General inputs'!$D$6)^(COUNTA($D114:P114)-1)</f>
        <v>-1821570.734933346</v>
      </c>
      <c r="Q115" s="15">
        <f>-(Q141-Q130)/(1+'General inputs'!$D$6)^(COUNTA($D114:Q114)-1)</f>
        <v>-2390544.704611185</v>
      </c>
      <c r="R115" s="15">
        <f>-(R141-R130)/(1+'General inputs'!$D$6)^(COUNTA($D114:R114)-1)</f>
        <v>-1394328.7454918378</v>
      </c>
      <c r="S115" s="15">
        <f>-(S141-S130)/(1+'General inputs'!$D$6)^(COUNTA($D114:S114)-1)</f>
        <v>0</v>
      </c>
      <c r="T115" s="15">
        <f>-(T141-T130)/(1+'General inputs'!$D$6)^(COUNTA($D114:T114)-1)</f>
        <v>0</v>
      </c>
      <c r="U115" s="15">
        <f>-(U141-U130)/(1+'General inputs'!$D$6)^(COUNTA($D114:U114)-1)</f>
        <v>0</v>
      </c>
      <c r="V115" s="15">
        <f>-(V141-V130)/(1+'General inputs'!$D$6)^(COUNTA($D114:V114)-1)</f>
        <v>0</v>
      </c>
      <c r="W115" s="15">
        <f>-(W141-W130)/(1+'General inputs'!$D$6)^(COUNTA($D114:W114)-1)</f>
        <v>0</v>
      </c>
      <c r="X115" s="22"/>
    </row>
    <row r="116" spans="1:41" x14ac:dyDescent="0.45">
      <c r="C116" s="3" t="s">
        <v>53</v>
      </c>
      <c r="D116" s="15">
        <f>(D139-D128)*'General inputs'!E$11*months_in_year/(1+'General inputs'!$D$6)^(COUNTA($D114:D114)-1)</f>
        <v>0</v>
      </c>
      <c r="E116" s="15">
        <f>(E139-E128)*'General inputs'!F$11*months_in_year/(1+'General inputs'!$D$6)^(COUNTA($D114:E114)-1)</f>
        <v>8897126.9694161266</v>
      </c>
      <c r="F116" s="15">
        <f>(F139-F128)*'General inputs'!G$11*months_in_year/(1+'General inputs'!$D$6)^(COUNTA($D114:F114)-1)</f>
        <v>12368573.173423717</v>
      </c>
      <c r="G116" s="15">
        <f>(G139-G128)*'General inputs'!H$11*months_in_year/(1+'General inputs'!$D$6)^(COUNTA($D114:G114)-1)</f>
        <v>15283995.271453464</v>
      </c>
      <c r="H116" s="15">
        <f>(H139-H128)*'General inputs'!I$11*months_in_year/(1+'General inputs'!$D$6)^(COUNTA($D114:H114)-1)</f>
        <v>17706203.975270469</v>
      </c>
      <c r="I116" s="15">
        <f>(I139-I128)*'General inputs'!J$11*months_in_year/(1+'General inputs'!$D$6)^(COUNTA($D114:I114)-1)</f>
        <v>19691793.114295237</v>
      </c>
      <c r="J116" s="15">
        <f>(J139-J128)*'General inputs'!K$11*months_in_year/(1+'General inputs'!$D$6)^(COUNTA($D114:J114)-1)</f>
        <v>18250039.957641557</v>
      </c>
      <c r="K116" s="15">
        <f>(K139-K128)*'General inputs'!L$11*months_in_year/(1+'General inputs'!$D$6)^(COUNTA($D114:K114)-1)</f>
        <v>16913846.114589024</v>
      </c>
      <c r="L116" s="15">
        <f>(L139-L128)*'General inputs'!M$11*months_in_year/(1+'General inputs'!$D$6)^(COUNTA($D114:L114)-1)</f>
        <v>15675482.960694185</v>
      </c>
      <c r="M116" s="15">
        <f>(M139-M128)*'General inputs'!N$11*months_in_year/(1+'General inputs'!$D$6)^(COUNTA($D114:M114)-1)</f>
        <v>21791681.59503362</v>
      </c>
      <c r="N116" s="15">
        <f>(N139-N128)*'General inputs'!O$11*months_in_year/(1+'General inputs'!$D$6)^(COUNTA($D114:N114)-1)</f>
        <v>9340734.6966664046</v>
      </c>
      <c r="O116" s="15">
        <f>(O139-O128)*'General inputs'!P$11*months_in_year/(1+'General inputs'!$D$6)^(COUNTA($D114:O114)-1)</f>
        <v>8656844.0191532951</v>
      </c>
      <c r="P116" s="15">
        <f>(P139-P128)*'General inputs'!Q$11*months_in_year/(1+'General inputs'!$D$6)^(COUNTA($D114:P114)-1)</f>
        <v>8023025.0409205705</v>
      </c>
      <c r="Q116" s="15">
        <f>(Q139-Q128)*'General inputs'!R$11*months_in_year/(1+'General inputs'!$D$6)^(COUNTA($D114:Q114)-1)</f>
        <v>7435611.7154036807</v>
      </c>
      <c r="R116" s="15">
        <f>(R139-R128)*'General inputs'!S$11*months_in_year/(1+'General inputs'!$D$6)^(COUNTA($D114:R114)-1)</f>
        <v>6891206.4090858959</v>
      </c>
      <c r="S116" s="15">
        <f>(S139-S128)*'General inputs'!T$11*months_in_year/(1+'General inputs'!$D$6)^(COUNTA($D114:S114)-1)</f>
        <v>6386660.2493845178</v>
      </c>
      <c r="T116" s="15">
        <f>(T139-T128)*'General inputs'!U$11*months_in_year/(1+'General inputs'!$D$6)^(COUNTA($D114:T114)-1)</f>
        <v>5919054.9113850966</v>
      </c>
      <c r="U116" s="15">
        <f>(U139-U128)*'General inputs'!V$11*months_in_year/(1+'General inputs'!$D$6)^(COUNTA($D114:U114)-1)</f>
        <v>5485685.7380770128</v>
      </c>
      <c r="V116" s="15">
        <f>(V139-V128)*'General inputs'!W$11*months_in_year/(1+'General inputs'!$D$6)^(COUNTA($D114:V114)-1)</f>
        <v>5084046.096456917</v>
      </c>
      <c r="W116" s="15">
        <f>(W139-W128)*'General inputs'!X$11*months_in_year/(1+'General inputs'!$D$6)^(COUNTA($D114:W114)-1)</f>
        <v>4711812.8790147519</v>
      </c>
    </row>
    <row r="117" spans="1:41" x14ac:dyDescent="0.45">
      <c r="C117" s="3" t="s">
        <v>54</v>
      </c>
      <c r="D117" s="15"/>
      <c r="E117" s="15"/>
      <c r="F117" s="15"/>
      <c r="G117" s="15"/>
      <c r="H117" s="15"/>
      <c r="I117" s="15"/>
      <c r="J117" s="15"/>
      <c r="K117" s="15"/>
      <c r="L117" s="15"/>
      <c r="M117" s="15"/>
      <c r="N117" s="15">
        <f>(N139-N128)*'General inputs'!$D$7/(1+'General inputs'!$D$6)^(COUNTA($D114:N114)-1)</f>
        <v>1109923.2633177917</v>
      </c>
      <c r="O117" s="15">
        <f>(O139-O128)*'General inputs'!$D$7/(1+'General inputs'!$D$6)^(COUNTA($D114:O114)-1)</f>
        <v>1028659.1875049043</v>
      </c>
      <c r="P117" s="15">
        <f>(P139-P128)*'General inputs'!$D$7/(1+'General inputs'!$D$6)^(COUNTA($D114:P114)-1)</f>
        <v>953344.93744662125</v>
      </c>
      <c r="Q117" s="15">
        <f>(Q139-Q128)*'General inputs'!$D$7/(1+'General inputs'!$D$6)^(COUNTA($D114:Q114)-1)</f>
        <v>883544.89105340256</v>
      </c>
      <c r="R117" s="15">
        <f>(R139-R128)*'General inputs'!$D$7/(1+'General inputs'!$D$6)^(COUNTA($D114:R114)-1)</f>
        <v>818855.32071677735</v>
      </c>
      <c r="S117" s="15">
        <f>(S139-S128)*'General inputs'!$D$7/(1+'General inputs'!$D$6)^(COUNTA($D114:S114)-1)</f>
        <v>758902.05812490929</v>
      </c>
      <c r="T117" s="15">
        <f>(T139-T128)*'General inputs'!$D$7/(1+'General inputs'!$D$6)^(COUNTA($D114:T114)-1)</f>
        <v>703338.33005088929</v>
      </c>
      <c r="U117" s="15">
        <f>(U139-U128)*'General inputs'!$D$7/(1+'General inputs'!$D$6)^(COUNTA($D114:U114)-1)</f>
        <v>651842.75259581953</v>
      </c>
      <c r="V117" s="15">
        <f>(V139-V128)*'General inputs'!$D$7/(1+'General inputs'!$D$6)^(COUNTA($D114:V114)-1)</f>
        <v>604117.47228528233</v>
      </c>
      <c r="W117" s="15">
        <f>(W139-W128)*'General inputs'!$D$7/(1+'General inputs'!$D$6)^(COUNTA($D114:W114)-1)</f>
        <v>559886.44326717546</v>
      </c>
    </row>
    <row r="118" spans="1:41" x14ac:dyDescent="0.45">
      <c r="C118" s="3" t="s">
        <v>55</v>
      </c>
      <c r="D118" s="14">
        <f t="shared" ref="D118:W118" si="18">SUM(D115:D117)</f>
        <v>-429572074.3652277</v>
      </c>
      <c r="E118" s="14">
        <f t="shared" si="18"/>
        <v>-16142028.654996503</v>
      </c>
      <c r="F118" s="14">
        <f t="shared" si="18"/>
        <v>-10837317.117968896</v>
      </c>
      <c r="G118" s="14">
        <f t="shared" si="18"/>
        <v>-6222853.9328028988</v>
      </c>
      <c r="H118" s="14">
        <f t="shared" si="18"/>
        <v>-2226001.0333081819</v>
      </c>
      <c r="I118" s="14">
        <f t="shared" si="18"/>
        <v>1218943.2453622855</v>
      </c>
      <c r="J118" s="14">
        <f t="shared" si="18"/>
        <v>1129697.1690104604</v>
      </c>
      <c r="K118" s="14">
        <f t="shared" si="18"/>
        <v>1046985.3280912545</v>
      </c>
      <c r="L118" s="14">
        <f t="shared" si="18"/>
        <v>15675482.960694185</v>
      </c>
      <c r="M118" s="14">
        <f t="shared" si="18"/>
        <v>21791681.59503362</v>
      </c>
      <c r="N118" s="14">
        <f t="shared" si="18"/>
        <v>8825049.2389948741</v>
      </c>
      <c r="O118" s="14">
        <f t="shared" si="18"/>
        <v>4604815.4796575457</v>
      </c>
      <c r="P118" s="14">
        <f t="shared" si="18"/>
        <v>7154799.2434338452</v>
      </c>
      <c r="Q118" s="14">
        <f t="shared" si="18"/>
        <v>5928611.9018458985</v>
      </c>
      <c r="R118" s="14">
        <f t="shared" si="18"/>
        <v>6315732.9843108356</v>
      </c>
      <c r="S118" s="14">
        <f t="shared" si="18"/>
        <v>7145562.307509427</v>
      </c>
      <c r="T118" s="14">
        <f t="shared" si="18"/>
        <v>6622393.241435986</v>
      </c>
      <c r="U118" s="14">
        <f t="shared" si="18"/>
        <v>6137528.4906728324</v>
      </c>
      <c r="V118" s="14">
        <f t="shared" si="18"/>
        <v>5688163.5687421989</v>
      </c>
      <c r="W118" s="14">
        <f t="shared" si="18"/>
        <v>5271699.3222819269</v>
      </c>
    </row>
    <row r="120" spans="1:41" ht="18" x14ac:dyDescent="0.45">
      <c r="B120" s="18" t="s">
        <v>6</v>
      </c>
      <c r="D120" s="4" t="s">
        <v>4</v>
      </c>
      <c r="E120" s="4" t="s">
        <v>7</v>
      </c>
      <c r="F120" s="4" t="s">
        <v>8</v>
      </c>
      <c r="G120" s="4" t="s">
        <v>9</v>
      </c>
      <c r="H120" s="4" t="s">
        <v>10</v>
      </c>
      <c r="I120" s="4" t="s">
        <v>11</v>
      </c>
      <c r="J120" s="4" t="s">
        <v>12</v>
      </c>
      <c r="K120" s="4" t="s">
        <v>13</v>
      </c>
      <c r="L120" s="4" t="s">
        <v>14</v>
      </c>
      <c r="M120" s="4" t="s">
        <v>15</v>
      </c>
      <c r="N120" s="4" t="s">
        <v>16</v>
      </c>
      <c r="O120" s="4" t="s">
        <v>17</v>
      </c>
      <c r="P120" s="4" t="s">
        <v>18</v>
      </c>
      <c r="Q120" s="4" t="s">
        <v>19</v>
      </c>
      <c r="R120" s="4" t="s">
        <v>20</v>
      </c>
      <c r="S120" s="4" t="s">
        <v>21</v>
      </c>
      <c r="T120" s="4" t="s">
        <v>22</v>
      </c>
      <c r="U120" s="4" t="s">
        <v>23</v>
      </c>
      <c r="V120" s="4" t="s">
        <v>24</v>
      </c>
      <c r="W120" s="4" t="s">
        <v>25</v>
      </c>
      <c r="X120" s="4"/>
      <c r="Y120" s="4"/>
      <c r="Z120" s="4"/>
      <c r="AA120" s="4"/>
      <c r="AB120" s="4"/>
      <c r="AC120" s="4"/>
      <c r="AD120" s="4"/>
      <c r="AE120" s="4"/>
      <c r="AF120" s="4"/>
      <c r="AG120" s="4"/>
      <c r="AH120" s="4"/>
      <c r="AI120" s="4"/>
      <c r="AJ120" s="4"/>
      <c r="AK120" s="4"/>
      <c r="AL120" s="4"/>
      <c r="AM120" s="4"/>
      <c r="AN120" s="4"/>
      <c r="AO120" s="4"/>
    </row>
    <row r="121" spans="1:41" x14ac:dyDescent="0.45">
      <c r="C121" s="3" t="s">
        <v>52</v>
      </c>
      <c r="D121" s="15">
        <f>-(D146-D135)/(1+'General inputs'!$D$6)^(COUNTA($D120:D120)-1)</f>
        <v>-545474411.46562386</v>
      </c>
      <c r="E121" s="15">
        <f>-(E146-E135)/(1+'General inputs'!$D$6)^(COUNTA($D120:E120)-1)</f>
        <v>-25039155.62441263</v>
      </c>
      <c r="F121" s="15">
        <f>-(F146-F135)/(1+'General inputs'!$D$6)^(COUNTA($D120:F120)-1)</f>
        <v>-23205890.291392613</v>
      </c>
      <c r="G121" s="15">
        <f>-(G146-G135)/(1+'General inputs'!$D$6)^(COUNTA($D120:G120)-1)</f>
        <v>-21506849.204256363</v>
      </c>
      <c r="H121" s="15">
        <f>-(H146-H135)/(1+'General inputs'!$D$6)^(COUNTA($D120:H120)-1)</f>
        <v>-19932205.008578651</v>
      </c>
      <c r="I121" s="15">
        <f>-(I146-I135)/(1+'General inputs'!$D$6)^(COUNTA($D120:I120)-1)</f>
        <v>-18472849.868932951</v>
      </c>
      <c r="J121" s="15">
        <f>-(J146-J135)/(1+'General inputs'!$D$6)^(COUNTA($D120:J120)-1)</f>
        <v>-17120342.788631096</v>
      </c>
      <c r="K121" s="15">
        <f>-(K146-K135)/(1+'General inputs'!$D$6)^(COUNTA($D120:K120)-1)</f>
        <v>-15866860.78649777</v>
      </c>
      <c r="L121" s="15">
        <f>-(L146-L135)/(1+'General inputs'!$D$6)^(COUNTA($D120:L120)-1)</f>
        <v>0</v>
      </c>
      <c r="M121" s="15">
        <f>-(M146-M135)/(1+'General inputs'!$D$6)^(COUNTA($D120:M120)-1)</f>
        <v>0</v>
      </c>
      <c r="N121" s="15">
        <f>-(N146-N135)/(1+'General inputs'!$D$6)^(COUNTA($D120:N120)-1)</f>
        <v>-1625608.7209893221</v>
      </c>
      <c r="O121" s="15">
        <f>-(O146-O135)/(1+'General inputs'!$D$6)^(COUNTA($D120:O120)-1)</f>
        <v>-5080687.7270006537</v>
      </c>
      <c r="P121" s="15">
        <f>-(P146-P135)/(1+'General inputs'!$D$6)^(COUNTA($D120:P120)-1)</f>
        <v>-1821570.734933346</v>
      </c>
      <c r="Q121" s="15">
        <f>-(Q146-Q135)/(1+'General inputs'!$D$6)^(COUNTA($D120:Q120)-1)</f>
        <v>-2390544.704611185</v>
      </c>
      <c r="R121" s="15">
        <f>-(R146-R135)/(1+'General inputs'!$D$6)^(COUNTA($D120:R120)-1)</f>
        <v>-1394328.7454918378</v>
      </c>
      <c r="S121" s="15">
        <f>-(S146-S135)/(1+'General inputs'!$D$6)^(COUNTA($D120:S120)-1)</f>
        <v>0</v>
      </c>
      <c r="T121" s="15">
        <f>-(T146-T135)/(1+'General inputs'!$D$6)^(COUNTA($D120:T120)-1)</f>
        <v>0</v>
      </c>
      <c r="U121" s="15">
        <f>-(U146-U135)/(1+'General inputs'!$D$6)^(COUNTA($D120:U120)-1)</f>
        <v>0</v>
      </c>
      <c r="V121" s="15">
        <f>-(V146-V135)/(1+'General inputs'!$D$6)^(COUNTA($D120:V120)-1)</f>
        <v>0</v>
      </c>
      <c r="W121" s="15">
        <f>-(W146-W135)/(1+'General inputs'!$D$6)^(COUNTA($D120:W120)-1)</f>
        <v>0</v>
      </c>
      <c r="X121" s="22"/>
    </row>
    <row r="122" spans="1:41" x14ac:dyDescent="0.45">
      <c r="C122" s="3" t="s">
        <v>53</v>
      </c>
      <c r="D122" s="15">
        <f>(D144-D133)*'General inputs'!E$10*months_in_year/(1+'General inputs'!$D$6)^(COUNTA($D120:D120)-1)</f>
        <v>0</v>
      </c>
      <c r="E122" s="15">
        <f>(E144-E133)*'General inputs'!F$10*months_in_year/(1+'General inputs'!$D$6)^(COUNTA($D120:E120)-1)</f>
        <v>3336422.6135310475</v>
      </c>
      <c r="F122" s="15">
        <f>(F144-F133)*'General inputs'!G$10*months_in_year/(1+'General inputs'!$D$6)^(COUNTA($D120:F120)-1)</f>
        <v>4638214.940033894</v>
      </c>
      <c r="G122" s="15">
        <f>(G144-G133)*'General inputs'!H$10*months_in_year/(1+'General inputs'!$D$6)^(COUNTA($D120:G120)-1)</f>
        <v>5731498.2267950494</v>
      </c>
      <c r="H122" s="15">
        <f>(H144-H133)*'General inputs'!I$10*months_in_year/(1+'General inputs'!$D$6)^(COUNTA($D120:H120)-1)</f>
        <v>6639826.4907264253</v>
      </c>
      <c r="I122" s="15">
        <f>(I144-I133)*'General inputs'!J$10*months_in_year/(1+'General inputs'!$D$6)^(COUNTA($D120:I120)-1)</f>
        <v>7384422.4178607147</v>
      </c>
      <c r="J122" s="15">
        <f>(J144-J133)*'General inputs'!K$10*months_in_year/(1+'General inputs'!$D$6)^(COUNTA($D120:J120)-1)</f>
        <v>6843764.9841155838</v>
      </c>
      <c r="K122" s="15">
        <f>(K144-K133)*'General inputs'!L$10*months_in_year/(1+'General inputs'!$D$6)^(COUNTA($D120:K120)-1)</f>
        <v>6342692.2929708837</v>
      </c>
      <c r="L122" s="15">
        <f>(L144-L133)*'General inputs'!M$10*months_in_year/(1+'General inputs'!$D$6)^(COUNTA($D120:L120)-1)</f>
        <v>5878306.110260319</v>
      </c>
      <c r="M122" s="15">
        <f>(M144-M133)*'General inputs'!N$10*months_in_year/(1+'General inputs'!$D$6)^(COUNTA($D120:M120)-1)</f>
        <v>8171880.5981376078</v>
      </c>
      <c r="N122" s="15">
        <f>(N144-N133)*'General inputs'!O$10*months_in_year/(1+'General inputs'!$D$6)^(COUNTA($D120:N120)-1)</f>
        <v>7573568.6729727602</v>
      </c>
      <c r="O122" s="15">
        <f>(O144-O133)*'General inputs'!P$10*months_in_year/(1+'General inputs'!$D$6)^(COUNTA($D120:O120)-1)</f>
        <v>7019062.7182324016</v>
      </c>
      <c r="P122" s="15">
        <f>(P144-P133)*'General inputs'!Q$10*months_in_year/(1+'General inputs'!$D$6)^(COUNTA($D120:P120)-1)</f>
        <v>6505155.4385842467</v>
      </c>
      <c r="Q122" s="15">
        <f>(Q144-Q133)*'General inputs'!R$10*months_in_year/(1+'General inputs'!$D$6)^(COUNTA($D120:Q120)-1)</f>
        <v>6028874.3638408221</v>
      </c>
      <c r="R122" s="15">
        <f>(R144-R133)*'General inputs'!S$10*months_in_year/(1+'General inputs'!$D$6)^(COUNTA($D120:R120)-1)</f>
        <v>5587464.6560155917</v>
      </c>
      <c r="S122" s="15">
        <f>(S144-S133)*'General inputs'!T$10*months_in_year/(1+'General inputs'!$D$6)^(COUNTA($D120:S120)-1)</f>
        <v>5178373.1751766363</v>
      </c>
      <c r="T122" s="15">
        <f>(T144-T133)*'General inputs'!U$10*months_in_year/(1+'General inputs'!$D$6)^(COUNTA($D120:T120)-1)</f>
        <v>4799233.7119338624</v>
      </c>
      <c r="U122" s="15">
        <f>(U144-U133)*'General inputs'!V$10*months_in_year/(1+'General inputs'!$D$6)^(COUNTA($D120:U120)-1)</f>
        <v>4447853.3011435242</v>
      </c>
      <c r="V122" s="15">
        <f>(V144-V133)*'General inputs'!W$10*months_in_year/(1+'General inputs'!$D$6)^(COUNTA($D120:V120)-1)</f>
        <v>4122199.5376677704</v>
      </c>
      <c r="W122" s="15">
        <f>(W144-W133)*'General inputs'!X$10*months_in_year/(1+'General inputs'!$D$6)^(COUNTA($D120:W120)-1)</f>
        <v>3820388.8208227716</v>
      </c>
    </row>
    <row r="123" spans="1:41" x14ac:dyDescent="0.45">
      <c r="C123" s="3" t="s">
        <v>54</v>
      </c>
      <c r="D123" s="40">
        <f>D117</f>
        <v>0</v>
      </c>
      <c r="E123" s="40">
        <f t="shared" ref="E123:W123" si="19">E117</f>
        <v>0</v>
      </c>
      <c r="F123" s="40">
        <f t="shared" si="19"/>
        <v>0</v>
      </c>
      <c r="G123" s="40">
        <f t="shared" si="19"/>
        <v>0</v>
      </c>
      <c r="H123" s="40">
        <f t="shared" si="19"/>
        <v>0</v>
      </c>
      <c r="I123" s="40">
        <f t="shared" si="19"/>
        <v>0</v>
      </c>
      <c r="J123" s="40">
        <f t="shared" si="19"/>
        <v>0</v>
      </c>
      <c r="K123" s="40">
        <f t="shared" si="19"/>
        <v>0</v>
      </c>
      <c r="L123" s="40">
        <f t="shared" si="19"/>
        <v>0</v>
      </c>
      <c r="M123" s="40">
        <f t="shared" si="19"/>
        <v>0</v>
      </c>
      <c r="N123" s="40">
        <f t="shared" si="19"/>
        <v>1109923.2633177917</v>
      </c>
      <c r="O123" s="40">
        <f t="shared" si="19"/>
        <v>1028659.1875049043</v>
      </c>
      <c r="P123" s="40">
        <f t="shared" si="19"/>
        <v>953344.93744662125</v>
      </c>
      <c r="Q123" s="40">
        <f t="shared" si="19"/>
        <v>883544.89105340256</v>
      </c>
      <c r="R123" s="40">
        <f t="shared" si="19"/>
        <v>818855.32071677735</v>
      </c>
      <c r="S123" s="40">
        <f t="shared" si="19"/>
        <v>758902.05812490929</v>
      </c>
      <c r="T123" s="40">
        <f t="shared" si="19"/>
        <v>703338.33005088929</v>
      </c>
      <c r="U123" s="40">
        <f t="shared" si="19"/>
        <v>651842.75259581953</v>
      </c>
      <c r="V123" s="40">
        <f t="shared" si="19"/>
        <v>604117.47228528233</v>
      </c>
      <c r="W123" s="40">
        <f t="shared" si="19"/>
        <v>559886.44326717546</v>
      </c>
    </row>
    <row r="124" spans="1:41" x14ac:dyDescent="0.45">
      <c r="C124" s="3" t="s">
        <v>55</v>
      </c>
      <c r="D124" s="14">
        <f t="shared" ref="D124:W124" si="20">SUM(D121:D123)</f>
        <v>-545474411.46562386</v>
      </c>
      <c r="E124" s="14">
        <f t="shared" si="20"/>
        <v>-21702733.01088158</v>
      </c>
      <c r="F124" s="14">
        <f t="shared" si="20"/>
        <v>-18567675.351358719</v>
      </c>
      <c r="G124" s="14">
        <f t="shared" si="20"/>
        <v>-15775350.977461314</v>
      </c>
      <c r="H124" s="14">
        <f t="shared" si="20"/>
        <v>-13292378.517852224</v>
      </c>
      <c r="I124" s="14">
        <f t="shared" si="20"/>
        <v>-11088427.451072237</v>
      </c>
      <c r="J124" s="14">
        <f t="shared" si="20"/>
        <v>-10276577.804515513</v>
      </c>
      <c r="K124" s="14">
        <f t="shared" si="20"/>
        <v>-9524168.4935268871</v>
      </c>
      <c r="L124" s="14">
        <f t="shared" si="20"/>
        <v>5878306.110260319</v>
      </c>
      <c r="M124" s="14">
        <f t="shared" si="20"/>
        <v>8171880.5981376078</v>
      </c>
      <c r="N124" s="14">
        <f t="shared" si="20"/>
        <v>7057883.2153012296</v>
      </c>
      <c r="O124" s="14">
        <f t="shared" si="20"/>
        <v>2967034.1787366522</v>
      </c>
      <c r="P124" s="14">
        <f t="shared" si="20"/>
        <v>5636929.6410975223</v>
      </c>
      <c r="Q124" s="14">
        <f t="shared" si="20"/>
        <v>4521874.5502830399</v>
      </c>
      <c r="R124" s="14">
        <f t="shared" si="20"/>
        <v>5011991.2312405314</v>
      </c>
      <c r="S124" s="14">
        <f t="shared" si="20"/>
        <v>5937275.2333015455</v>
      </c>
      <c r="T124" s="14">
        <f t="shared" si="20"/>
        <v>5502572.0419847518</v>
      </c>
      <c r="U124" s="14">
        <f t="shared" si="20"/>
        <v>5099696.0537393438</v>
      </c>
      <c r="V124" s="14">
        <f t="shared" si="20"/>
        <v>4726317.0099530527</v>
      </c>
      <c r="W124" s="14">
        <f t="shared" si="20"/>
        <v>4380275.2640899476</v>
      </c>
    </row>
    <row r="125" spans="1:41" x14ac:dyDescent="0.45">
      <c r="A125" s="2" t="s">
        <v>56</v>
      </c>
    </row>
    <row r="126" spans="1:41" ht="21" outlineLevel="1" x14ac:dyDescent="0.45">
      <c r="A126" s="19" t="s">
        <v>72</v>
      </c>
    </row>
    <row r="127" spans="1:41" ht="18" outlineLevel="1" x14ac:dyDescent="0.45">
      <c r="B127" s="18" t="s">
        <v>5</v>
      </c>
      <c r="D127" s="4" t="s">
        <v>4</v>
      </c>
      <c r="E127" s="4" t="s">
        <v>7</v>
      </c>
      <c r="F127" s="4" t="s">
        <v>8</v>
      </c>
      <c r="G127" s="4" t="s">
        <v>9</v>
      </c>
      <c r="H127" s="4" t="s">
        <v>10</v>
      </c>
      <c r="I127" s="4" t="s">
        <v>11</v>
      </c>
      <c r="J127" s="4" t="s">
        <v>12</v>
      </c>
      <c r="K127" s="4" t="s">
        <v>13</v>
      </c>
      <c r="L127" s="4" t="s">
        <v>14</v>
      </c>
      <c r="M127" s="4" t="s">
        <v>15</v>
      </c>
      <c r="N127" s="4" t="s">
        <v>16</v>
      </c>
      <c r="O127" s="4" t="s">
        <v>17</v>
      </c>
      <c r="P127" s="4" t="s">
        <v>18</v>
      </c>
      <c r="Q127" s="4" t="s">
        <v>19</v>
      </c>
      <c r="R127" s="4" t="s">
        <v>20</v>
      </c>
      <c r="S127" s="4" t="s">
        <v>21</v>
      </c>
      <c r="T127" s="4" t="s">
        <v>22</v>
      </c>
      <c r="U127" s="4" t="s">
        <v>23</v>
      </c>
      <c r="V127" s="4" t="s">
        <v>24</v>
      </c>
      <c r="W127" s="4" t="s">
        <v>25</v>
      </c>
      <c r="X127" s="4" t="s">
        <v>26</v>
      </c>
      <c r="Y127" s="4" t="s">
        <v>27</v>
      </c>
      <c r="Z127" s="4" t="s">
        <v>28</v>
      </c>
      <c r="AA127" s="4" t="s">
        <v>29</v>
      </c>
      <c r="AB127" s="4" t="s">
        <v>30</v>
      </c>
      <c r="AC127" s="4" t="s">
        <v>31</v>
      </c>
      <c r="AD127" s="4" t="s">
        <v>32</v>
      </c>
      <c r="AE127" s="4" t="s">
        <v>33</v>
      </c>
      <c r="AF127" s="4" t="s">
        <v>34</v>
      </c>
      <c r="AG127" s="4" t="s">
        <v>35</v>
      </c>
      <c r="AH127" s="4" t="s">
        <v>36</v>
      </c>
      <c r="AI127" s="4" t="s">
        <v>37</v>
      </c>
      <c r="AJ127" s="4" t="s">
        <v>38</v>
      </c>
      <c r="AK127" s="4" t="s">
        <v>39</v>
      </c>
      <c r="AL127" s="4" t="s">
        <v>40</v>
      </c>
      <c r="AM127" s="4" t="s">
        <v>41</v>
      </c>
      <c r="AN127" s="4" t="s">
        <v>42</v>
      </c>
      <c r="AO127" s="4" t="s">
        <v>43</v>
      </c>
    </row>
    <row r="128" spans="1:41" outlineLevel="1" x14ac:dyDescent="0.45">
      <c r="C128" s="17" t="s">
        <v>44</v>
      </c>
      <c r="D128" s="52">
        <f>D104</f>
        <v>0</v>
      </c>
      <c r="E128" s="52">
        <f t="shared" ref="E128:AO128" si="21">E104</f>
        <v>600000</v>
      </c>
      <c r="F128" s="52">
        <f t="shared" si="21"/>
        <v>900000</v>
      </c>
      <c r="G128" s="52">
        <f t="shared" si="21"/>
        <v>1200000</v>
      </c>
      <c r="H128" s="52">
        <f t="shared" si="21"/>
        <v>1500000</v>
      </c>
      <c r="I128" s="52">
        <f t="shared" si="21"/>
        <v>1800000</v>
      </c>
      <c r="J128" s="52">
        <f t="shared" si="21"/>
        <v>2100000</v>
      </c>
      <c r="K128" s="52">
        <f t="shared" si="21"/>
        <v>2400000</v>
      </c>
      <c r="L128" s="52">
        <f t="shared" si="21"/>
        <v>2700000</v>
      </c>
      <c r="M128" s="52">
        <f t="shared" si="21"/>
        <v>2700000</v>
      </c>
      <c r="N128" s="52">
        <f t="shared" si="21"/>
        <v>2700000</v>
      </c>
      <c r="O128" s="52">
        <f t="shared" si="21"/>
        <v>2700000</v>
      </c>
      <c r="P128" s="52">
        <f t="shared" si="21"/>
        <v>2700000</v>
      </c>
      <c r="Q128" s="52">
        <f t="shared" si="21"/>
        <v>2700000</v>
      </c>
      <c r="R128" s="52">
        <f t="shared" si="21"/>
        <v>2700000</v>
      </c>
      <c r="S128" s="52">
        <f t="shared" si="21"/>
        <v>2700000</v>
      </c>
      <c r="T128" s="52">
        <f t="shared" si="21"/>
        <v>2700000</v>
      </c>
      <c r="U128" s="52">
        <f t="shared" si="21"/>
        <v>2700000</v>
      </c>
      <c r="V128" s="52">
        <f t="shared" si="21"/>
        <v>2700000</v>
      </c>
      <c r="W128" s="52">
        <f t="shared" si="21"/>
        <v>2700000</v>
      </c>
      <c r="X128" s="52">
        <f t="shared" si="21"/>
        <v>2700000</v>
      </c>
      <c r="Y128" s="52">
        <f t="shared" si="21"/>
        <v>2700000</v>
      </c>
      <c r="Z128" s="52">
        <f t="shared" si="21"/>
        <v>2700000</v>
      </c>
      <c r="AA128" s="52">
        <f t="shared" si="21"/>
        <v>2700000</v>
      </c>
      <c r="AB128" s="52">
        <f t="shared" si="21"/>
        <v>2700000</v>
      </c>
      <c r="AC128" s="52">
        <f t="shared" si="21"/>
        <v>2700000</v>
      </c>
      <c r="AD128" s="52">
        <f t="shared" si="21"/>
        <v>2700000</v>
      </c>
      <c r="AE128" s="52">
        <f t="shared" si="21"/>
        <v>2700000</v>
      </c>
      <c r="AF128" s="52">
        <f t="shared" si="21"/>
        <v>2700000</v>
      </c>
      <c r="AG128" s="52">
        <f t="shared" si="21"/>
        <v>2700000</v>
      </c>
      <c r="AH128" s="52">
        <f t="shared" si="21"/>
        <v>2700000</v>
      </c>
      <c r="AI128" s="52">
        <f t="shared" si="21"/>
        <v>2700000</v>
      </c>
      <c r="AJ128" s="52">
        <f t="shared" si="21"/>
        <v>2700000</v>
      </c>
      <c r="AK128" s="52">
        <f t="shared" si="21"/>
        <v>2700000</v>
      </c>
      <c r="AL128" s="52">
        <f t="shared" si="21"/>
        <v>2700000</v>
      </c>
      <c r="AM128" s="52">
        <f t="shared" si="21"/>
        <v>2700000</v>
      </c>
      <c r="AN128" s="52">
        <f t="shared" si="21"/>
        <v>2700000</v>
      </c>
      <c r="AO128" s="52">
        <f t="shared" si="21"/>
        <v>2700000</v>
      </c>
    </row>
    <row r="129" spans="1:41" outlineLevel="1" x14ac:dyDescent="0.45">
      <c r="C129" s="17" t="s">
        <v>45</v>
      </c>
      <c r="D129" s="52">
        <f t="shared" ref="D129:AO129" si="22">D105</f>
        <v>8814814</v>
      </c>
      <c r="E129" s="52">
        <f t="shared" si="22"/>
        <v>8214814</v>
      </c>
      <c r="F129" s="52">
        <f t="shared" si="22"/>
        <v>7614814</v>
      </c>
      <c r="G129" s="52">
        <f t="shared" si="22"/>
        <v>6714814</v>
      </c>
      <c r="H129" s="52">
        <f t="shared" si="22"/>
        <v>6114814</v>
      </c>
      <c r="I129" s="52">
        <f t="shared" si="22"/>
        <v>6114814</v>
      </c>
      <c r="J129" s="52">
        <f t="shared" si="22"/>
        <v>6114814</v>
      </c>
      <c r="K129" s="52">
        <f t="shared" si="22"/>
        <v>6114814</v>
      </c>
      <c r="L129" s="52">
        <f t="shared" si="22"/>
        <v>6114814</v>
      </c>
      <c r="M129" s="52">
        <f t="shared" si="22"/>
        <v>6114814</v>
      </c>
      <c r="N129" s="52">
        <f t="shared" si="22"/>
        <v>6114814</v>
      </c>
      <c r="O129" s="52">
        <f t="shared" si="22"/>
        <v>6114814</v>
      </c>
      <c r="P129" s="52">
        <f t="shared" si="22"/>
        <v>6114814</v>
      </c>
      <c r="Q129" s="52">
        <f t="shared" si="22"/>
        <v>6114814</v>
      </c>
      <c r="R129" s="52">
        <f t="shared" si="22"/>
        <v>6114814</v>
      </c>
      <c r="S129" s="52">
        <f t="shared" si="22"/>
        <v>6114814</v>
      </c>
      <c r="T129" s="52">
        <f t="shared" si="22"/>
        <v>6114814</v>
      </c>
      <c r="U129" s="52">
        <f t="shared" si="22"/>
        <v>6114814</v>
      </c>
      <c r="V129" s="52">
        <f t="shared" si="22"/>
        <v>6114814</v>
      </c>
      <c r="W129" s="52">
        <f t="shared" si="22"/>
        <v>6114814</v>
      </c>
      <c r="X129" s="52">
        <f t="shared" si="22"/>
        <v>6114814</v>
      </c>
      <c r="Y129" s="52">
        <f t="shared" si="22"/>
        <v>6114814</v>
      </c>
      <c r="Z129" s="52">
        <f t="shared" si="22"/>
        <v>6114814</v>
      </c>
      <c r="AA129" s="52">
        <f t="shared" si="22"/>
        <v>6114814</v>
      </c>
      <c r="AB129" s="52">
        <f t="shared" si="22"/>
        <v>6114814</v>
      </c>
      <c r="AC129" s="52">
        <f t="shared" si="22"/>
        <v>6114814</v>
      </c>
      <c r="AD129" s="52">
        <f t="shared" si="22"/>
        <v>6114814</v>
      </c>
      <c r="AE129" s="52">
        <f t="shared" si="22"/>
        <v>6114814</v>
      </c>
      <c r="AF129" s="52">
        <f t="shared" si="22"/>
        <v>6114814</v>
      </c>
      <c r="AG129" s="52">
        <f t="shared" si="22"/>
        <v>6114814</v>
      </c>
      <c r="AH129" s="52">
        <f t="shared" si="22"/>
        <v>6114814</v>
      </c>
      <c r="AI129" s="52">
        <f t="shared" si="22"/>
        <v>6114814</v>
      </c>
      <c r="AJ129" s="52">
        <f t="shared" si="22"/>
        <v>6114814</v>
      </c>
      <c r="AK129" s="52">
        <f t="shared" si="22"/>
        <v>6114814</v>
      </c>
      <c r="AL129" s="52">
        <f t="shared" si="22"/>
        <v>6114814</v>
      </c>
      <c r="AM129" s="52">
        <f t="shared" si="22"/>
        <v>6114814</v>
      </c>
      <c r="AN129" s="52">
        <f t="shared" si="22"/>
        <v>6114814</v>
      </c>
      <c r="AO129" s="52">
        <f t="shared" si="22"/>
        <v>6114814</v>
      </c>
    </row>
    <row r="130" spans="1:41" outlineLevel="1" x14ac:dyDescent="0.45">
      <c r="C130" s="17" t="s">
        <v>46</v>
      </c>
      <c r="D130" s="52">
        <f t="shared" ref="D130:AO130" si="23">D106</f>
        <v>1097316715.4164188</v>
      </c>
      <c r="E130" s="52">
        <f t="shared" si="23"/>
        <v>76026128.240497246</v>
      </c>
      <c r="F130" s="52">
        <f t="shared" si="23"/>
        <v>76026128.240497246</v>
      </c>
      <c r="G130" s="52">
        <f t="shared" si="23"/>
        <v>76026128.240497246</v>
      </c>
      <c r="H130" s="52">
        <f t="shared" si="23"/>
        <v>76026128.240497246</v>
      </c>
      <c r="I130" s="52">
        <f t="shared" si="23"/>
        <v>76026128.240497246</v>
      </c>
      <c r="J130" s="52">
        <f t="shared" si="23"/>
        <v>76026128.240497246</v>
      </c>
      <c r="K130" s="52">
        <f t="shared" si="23"/>
        <v>76026128.240497246</v>
      </c>
      <c r="L130" s="52">
        <f t="shared" si="23"/>
        <v>0</v>
      </c>
      <c r="M130" s="52">
        <f t="shared" si="23"/>
        <v>0</v>
      </c>
      <c r="N130" s="52">
        <f t="shared" si="23"/>
        <v>9911973.7834630739</v>
      </c>
      <c r="O130" s="52">
        <f t="shared" si="23"/>
        <v>34362919.067249842</v>
      </c>
      <c r="P130" s="52">
        <f t="shared" si="23"/>
        <v>13608950.401503013</v>
      </c>
      <c r="Q130" s="52">
        <f t="shared" si="23"/>
        <v>19270674.03177537</v>
      </c>
      <c r="R130" s="52">
        <f t="shared" si="23"/>
        <v>12127929.428233009</v>
      </c>
      <c r="S130" s="52">
        <f t="shared" si="23"/>
        <v>0</v>
      </c>
      <c r="T130" s="52">
        <f t="shared" si="23"/>
        <v>0</v>
      </c>
      <c r="U130" s="52">
        <f t="shared" si="23"/>
        <v>0</v>
      </c>
      <c r="V130" s="52">
        <f t="shared" si="23"/>
        <v>0</v>
      </c>
      <c r="W130" s="52">
        <f t="shared" si="23"/>
        <v>0</v>
      </c>
      <c r="X130" s="52">
        <f t="shared" si="23"/>
        <v>216098620.24696863</v>
      </c>
      <c r="Y130" s="52">
        <f t="shared" si="23"/>
        <v>25381401.580705866</v>
      </c>
      <c r="Z130" s="52">
        <f t="shared" si="23"/>
        <v>17342463.069131315</v>
      </c>
      <c r="AA130" s="52">
        <f t="shared" si="23"/>
        <v>24883042.421969958</v>
      </c>
      <c r="AB130" s="52">
        <f t="shared" si="23"/>
        <v>15869833.67339359</v>
      </c>
      <c r="AC130" s="52">
        <f t="shared" si="23"/>
        <v>0</v>
      </c>
      <c r="AD130" s="52">
        <f t="shared" si="23"/>
        <v>0</v>
      </c>
      <c r="AE130" s="52">
        <f t="shared" si="23"/>
        <v>0</v>
      </c>
      <c r="AF130" s="52">
        <f t="shared" si="23"/>
        <v>0</v>
      </c>
      <c r="AG130" s="52">
        <f t="shared" si="23"/>
        <v>0</v>
      </c>
      <c r="AH130" s="52">
        <f t="shared" si="23"/>
        <v>4374854.0298466049</v>
      </c>
      <c r="AI130" s="52">
        <f t="shared" si="23"/>
        <v>6962931.6435798416</v>
      </c>
      <c r="AJ130" s="52">
        <f t="shared" si="23"/>
        <v>4299767.0782927293</v>
      </c>
      <c r="AK130" s="52">
        <f t="shared" si="23"/>
        <v>6088596.6466001021</v>
      </c>
      <c r="AL130" s="52">
        <f t="shared" si="23"/>
        <v>3831836.4124256452</v>
      </c>
      <c r="AM130" s="52">
        <f t="shared" si="23"/>
        <v>0</v>
      </c>
      <c r="AN130" s="52">
        <f t="shared" si="23"/>
        <v>0</v>
      </c>
      <c r="AO130" s="52">
        <f t="shared" si="23"/>
        <v>0</v>
      </c>
    </row>
    <row r="131" spans="1:41" outlineLevel="1" x14ac:dyDescent="0.45"/>
    <row r="132" spans="1:41" ht="18" outlineLevel="1" x14ac:dyDescent="0.45">
      <c r="B132" s="18" t="s">
        <v>6</v>
      </c>
      <c r="D132" s="4" t="s">
        <v>4</v>
      </c>
      <c r="E132" s="4" t="s">
        <v>7</v>
      </c>
      <c r="F132" s="4" t="s">
        <v>8</v>
      </c>
      <c r="G132" s="4" t="s">
        <v>9</v>
      </c>
      <c r="H132" s="4" t="s">
        <v>10</v>
      </c>
      <c r="I132" s="4" t="s">
        <v>11</v>
      </c>
      <c r="J132" s="4" t="s">
        <v>12</v>
      </c>
      <c r="K132" s="4" t="s">
        <v>13</v>
      </c>
      <c r="L132" s="4" t="s">
        <v>14</v>
      </c>
      <c r="M132" s="4" t="s">
        <v>15</v>
      </c>
      <c r="N132" s="4" t="s">
        <v>16</v>
      </c>
      <c r="O132" s="4" t="s">
        <v>17</v>
      </c>
      <c r="P132" s="4" t="s">
        <v>18</v>
      </c>
      <c r="Q132" s="4" t="s">
        <v>19</v>
      </c>
      <c r="R132" s="4" t="s">
        <v>20</v>
      </c>
      <c r="S132" s="4" t="s">
        <v>21</v>
      </c>
      <c r="T132" s="4" t="s">
        <v>22</v>
      </c>
      <c r="U132" s="4" t="s">
        <v>23</v>
      </c>
      <c r="V132" s="4" t="s">
        <v>24</v>
      </c>
      <c r="W132" s="4" t="s">
        <v>25</v>
      </c>
      <c r="X132" s="4" t="s">
        <v>26</v>
      </c>
      <c r="Y132" s="4" t="s">
        <v>27</v>
      </c>
      <c r="Z132" s="4" t="s">
        <v>28</v>
      </c>
      <c r="AA132" s="4" t="s">
        <v>29</v>
      </c>
      <c r="AB132" s="4" t="s">
        <v>30</v>
      </c>
      <c r="AC132" s="4" t="s">
        <v>31</v>
      </c>
      <c r="AD132" s="4" t="s">
        <v>32</v>
      </c>
      <c r="AE132" s="4" t="s">
        <v>33</v>
      </c>
      <c r="AF132" s="4" t="s">
        <v>34</v>
      </c>
      <c r="AG132" s="4" t="s">
        <v>35</v>
      </c>
      <c r="AH132" s="4" t="s">
        <v>36</v>
      </c>
      <c r="AI132" s="4" t="s">
        <v>37</v>
      </c>
      <c r="AJ132" s="4" t="s">
        <v>38</v>
      </c>
      <c r="AK132" s="4" t="s">
        <v>39</v>
      </c>
      <c r="AL132" s="4" t="s">
        <v>40</v>
      </c>
      <c r="AM132" s="4" t="s">
        <v>41</v>
      </c>
      <c r="AN132" s="4" t="s">
        <v>42</v>
      </c>
      <c r="AO132" s="4" t="s">
        <v>43</v>
      </c>
    </row>
    <row r="133" spans="1:41" outlineLevel="1" x14ac:dyDescent="0.45">
      <c r="C133" s="17" t="s">
        <v>44</v>
      </c>
      <c r="D133" s="52">
        <f>D109</f>
        <v>0</v>
      </c>
      <c r="E133" s="52">
        <f t="shared" ref="E133:AO133" si="24">E109</f>
        <v>600000</v>
      </c>
      <c r="F133" s="52">
        <f t="shared" si="24"/>
        <v>900000</v>
      </c>
      <c r="G133" s="52">
        <f t="shared" si="24"/>
        <v>1200000</v>
      </c>
      <c r="H133" s="52">
        <f t="shared" si="24"/>
        <v>1500000</v>
      </c>
      <c r="I133" s="52">
        <f t="shared" si="24"/>
        <v>1800000</v>
      </c>
      <c r="J133" s="52">
        <f t="shared" si="24"/>
        <v>2100000</v>
      </c>
      <c r="K133" s="52">
        <f t="shared" si="24"/>
        <v>2400000</v>
      </c>
      <c r="L133" s="52">
        <f t="shared" si="24"/>
        <v>2700000</v>
      </c>
      <c r="M133" s="52">
        <f t="shared" si="24"/>
        <v>2700000</v>
      </c>
      <c r="N133" s="52">
        <f t="shared" si="24"/>
        <v>2700000</v>
      </c>
      <c r="O133" s="52">
        <f t="shared" si="24"/>
        <v>2700000</v>
      </c>
      <c r="P133" s="52">
        <f t="shared" si="24"/>
        <v>2700000</v>
      </c>
      <c r="Q133" s="52">
        <f t="shared" si="24"/>
        <v>2700000</v>
      </c>
      <c r="R133" s="52">
        <f t="shared" si="24"/>
        <v>2700000</v>
      </c>
      <c r="S133" s="52">
        <f t="shared" si="24"/>
        <v>2700000</v>
      </c>
      <c r="T133" s="52">
        <f t="shared" si="24"/>
        <v>2700000</v>
      </c>
      <c r="U133" s="52">
        <f t="shared" si="24"/>
        <v>2700000</v>
      </c>
      <c r="V133" s="52">
        <f t="shared" si="24"/>
        <v>2700000</v>
      </c>
      <c r="W133" s="52">
        <f t="shared" si="24"/>
        <v>2700000</v>
      </c>
      <c r="X133" s="52">
        <f t="shared" si="24"/>
        <v>2700000</v>
      </c>
      <c r="Y133" s="52">
        <f t="shared" si="24"/>
        <v>2700000</v>
      </c>
      <c r="Z133" s="52">
        <f t="shared" si="24"/>
        <v>2700000</v>
      </c>
      <c r="AA133" s="52">
        <f t="shared" si="24"/>
        <v>2700000</v>
      </c>
      <c r="AB133" s="52">
        <f t="shared" si="24"/>
        <v>2700000</v>
      </c>
      <c r="AC133" s="52">
        <f t="shared" si="24"/>
        <v>2700000</v>
      </c>
      <c r="AD133" s="52">
        <f t="shared" si="24"/>
        <v>2700000</v>
      </c>
      <c r="AE133" s="52">
        <f t="shared" si="24"/>
        <v>2700000</v>
      </c>
      <c r="AF133" s="52">
        <f t="shared" si="24"/>
        <v>2700000</v>
      </c>
      <c r="AG133" s="52">
        <f t="shared" si="24"/>
        <v>2700000</v>
      </c>
      <c r="AH133" s="52">
        <f t="shared" si="24"/>
        <v>2700000</v>
      </c>
      <c r="AI133" s="52">
        <f t="shared" si="24"/>
        <v>2700000</v>
      </c>
      <c r="AJ133" s="52">
        <f t="shared" si="24"/>
        <v>2700000</v>
      </c>
      <c r="AK133" s="52">
        <f t="shared" si="24"/>
        <v>2700000</v>
      </c>
      <c r="AL133" s="52">
        <f t="shared" si="24"/>
        <v>2700000</v>
      </c>
      <c r="AM133" s="52">
        <f t="shared" si="24"/>
        <v>2700000</v>
      </c>
      <c r="AN133" s="52">
        <f t="shared" si="24"/>
        <v>2700000</v>
      </c>
      <c r="AO133" s="52">
        <f t="shared" si="24"/>
        <v>2700000</v>
      </c>
    </row>
    <row r="134" spans="1:41" outlineLevel="1" x14ac:dyDescent="0.45">
      <c r="C134" s="17" t="s">
        <v>45</v>
      </c>
      <c r="D134" s="52">
        <f t="shared" ref="D134:AO134" si="25">D110</f>
        <v>8814814</v>
      </c>
      <c r="E134" s="52">
        <f t="shared" si="25"/>
        <v>8214814</v>
      </c>
      <c r="F134" s="52">
        <f t="shared" si="25"/>
        <v>7614814</v>
      </c>
      <c r="G134" s="52">
        <f t="shared" si="25"/>
        <v>6714814</v>
      </c>
      <c r="H134" s="52">
        <f t="shared" si="25"/>
        <v>6114814</v>
      </c>
      <c r="I134" s="52">
        <f t="shared" si="25"/>
        <v>6114814</v>
      </c>
      <c r="J134" s="52">
        <f t="shared" si="25"/>
        <v>6114814</v>
      </c>
      <c r="K134" s="52">
        <f t="shared" si="25"/>
        <v>6114814</v>
      </c>
      <c r="L134" s="52">
        <f t="shared" si="25"/>
        <v>6114814</v>
      </c>
      <c r="M134" s="52">
        <f t="shared" si="25"/>
        <v>6114814</v>
      </c>
      <c r="N134" s="52">
        <f t="shared" si="25"/>
        <v>6114814</v>
      </c>
      <c r="O134" s="52">
        <f t="shared" si="25"/>
        <v>6114814</v>
      </c>
      <c r="P134" s="52">
        <f t="shared" si="25"/>
        <v>6114814</v>
      </c>
      <c r="Q134" s="52">
        <f t="shared" si="25"/>
        <v>6114814</v>
      </c>
      <c r="R134" s="52">
        <f t="shared" si="25"/>
        <v>6114814</v>
      </c>
      <c r="S134" s="52">
        <f t="shared" si="25"/>
        <v>6114814</v>
      </c>
      <c r="T134" s="52">
        <f t="shared" si="25"/>
        <v>6114814</v>
      </c>
      <c r="U134" s="52">
        <f t="shared" si="25"/>
        <v>6114814</v>
      </c>
      <c r="V134" s="52">
        <f t="shared" si="25"/>
        <v>6114814</v>
      </c>
      <c r="W134" s="52">
        <f t="shared" si="25"/>
        <v>6114814</v>
      </c>
      <c r="X134" s="52">
        <f t="shared" si="25"/>
        <v>6114814</v>
      </c>
      <c r="Y134" s="52">
        <f t="shared" si="25"/>
        <v>6114814</v>
      </c>
      <c r="Z134" s="52">
        <f t="shared" si="25"/>
        <v>6114814</v>
      </c>
      <c r="AA134" s="52">
        <f t="shared" si="25"/>
        <v>6114814</v>
      </c>
      <c r="AB134" s="52">
        <f t="shared" si="25"/>
        <v>6114814</v>
      </c>
      <c r="AC134" s="52">
        <f t="shared" si="25"/>
        <v>6114814</v>
      </c>
      <c r="AD134" s="52">
        <f t="shared" si="25"/>
        <v>6114814</v>
      </c>
      <c r="AE134" s="52">
        <f t="shared" si="25"/>
        <v>6114814</v>
      </c>
      <c r="AF134" s="52">
        <f t="shared" si="25"/>
        <v>6114814</v>
      </c>
      <c r="AG134" s="52">
        <f t="shared" si="25"/>
        <v>6114814</v>
      </c>
      <c r="AH134" s="52">
        <f t="shared" si="25"/>
        <v>6114814</v>
      </c>
      <c r="AI134" s="52">
        <f t="shared" si="25"/>
        <v>6114814</v>
      </c>
      <c r="AJ134" s="52">
        <f t="shared" si="25"/>
        <v>6114814</v>
      </c>
      <c r="AK134" s="52">
        <f t="shared" si="25"/>
        <v>6114814</v>
      </c>
      <c r="AL134" s="52">
        <f t="shared" si="25"/>
        <v>6114814</v>
      </c>
      <c r="AM134" s="52">
        <f t="shared" si="25"/>
        <v>6114814</v>
      </c>
      <c r="AN134" s="52">
        <f t="shared" si="25"/>
        <v>6114814</v>
      </c>
      <c r="AO134" s="52">
        <f t="shared" si="25"/>
        <v>6114814</v>
      </c>
    </row>
    <row r="135" spans="1:41" outlineLevel="1" x14ac:dyDescent="0.45">
      <c r="C135" s="17" t="s">
        <v>46</v>
      </c>
      <c r="D135" s="52">
        <f t="shared" ref="D135:AO135" si="26">D111</f>
        <v>1324991424.2801151</v>
      </c>
      <c r="E135" s="52">
        <f t="shared" si="26"/>
        <v>76026128.240497246</v>
      </c>
      <c r="F135" s="52">
        <f t="shared" si="26"/>
        <v>76026128.240497246</v>
      </c>
      <c r="G135" s="52">
        <f t="shared" si="26"/>
        <v>76026128.240497246</v>
      </c>
      <c r="H135" s="52">
        <f t="shared" si="26"/>
        <v>76026128.240497246</v>
      </c>
      <c r="I135" s="52">
        <f t="shared" si="26"/>
        <v>76026128.240497246</v>
      </c>
      <c r="J135" s="52">
        <f t="shared" si="26"/>
        <v>76026128.240497246</v>
      </c>
      <c r="K135" s="52">
        <f t="shared" si="26"/>
        <v>76026128.240497246</v>
      </c>
      <c r="L135" s="52">
        <f t="shared" si="26"/>
        <v>0</v>
      </c>
      <c r="M135" s="52">
        <f t="shared" si="26"/>
        <v>0</v>
      </c>
      <c r="N135" s="52">
        <f t="shared" si="26"/>
        <v>9911973.7834630739</v>
      </c>
      <c r="O135" s="52">
        <f t="shared" si="26"/>
        <v>34362919.067249842</v>
      </c>
      <c r="P135" s="52">
        <f t="shared" si="26"/>
        <v>13608950.401503013</v>
      </c>
      <c r="Q135" s="52">
        <f t="shared" si="26"/>
        <v>19270674.03177537</v>
      </c>
      <c r="R135" s="52">
        <f t="shared" si="26"/>
        <v>12127929.428233009</v>
      </c>
      <c r="S135" s="52">
        <f t="shared" si="26"/>
        <v>0</v>
      </c>
      <c r="T135" s="52">
        <f t="shared" si="26"/>
        <v>0</v>
      </c>
      <c r="U135" s="52">
        <f t="shared" si="26"/>
        <v>0</v>
      </c>
      <c r="V135" s="52">
        <f t="shared" si="26"/>
        <v>0</v>
      </c>
      <c r="W135" s="52">
        <f t="shared" si="26"/>
        <v>0</v>
      </c>
      <c r="X135" s="52">
        <f t="shared" si="26"/>
        <v>216098620.24696863</v>
      </c>
      <c r="Y135" s="52">
        <f t="shared" si="26"/>
        <v>25381401.580705866</v>
      </c>
      <c r="Z135" s="52">
        <f t="shared" si="26"/>
        <v>17342463.069131315</v>
      </c>
      <c r="AA135" s="52">
        <f t="shared" si="26"/>
        <v>24883042.421969958</v>
      </c>
      <c r="AB135" s="52">
        <f t="shared" si="26"/>
        <v>15869833.67339359</v>
      </c>
      <c r="AC135" s="52">
        <f t="shared" si="26"/>
        <v>0</v>
      </c>
      <c r="AD135" s="52">
        <f t="shared" si="26"/>
        <v>0</v>
      </c>
      <c r="AE135" s="52">
        <f t="shared" si="26"/>
        <v>0</v>
      </c>
      <c r="AF135" s="52">
        <f t="shared" si="26"/>
        <v>0</v>
      </c>
      <c r="AG135" s="52">
        <f t="shared" si="26"/>
        <v>0</v>
      </c>
      <c r="AH135" s="52">
        <f t="shared" si="26"/>
        <v>4374854.0298466049</v>
      </c>
      <c r="AI135" s="52">
        <f t="shared" si="26"/>
        <v>6962931.6435798416</v>
      </c>
      <c r="AJ135" s="52">
        <f t="shared" si="26"/>
        <v>4299767.0782927293</v>
      </c>
      <c r="AK135" s="52">
        <f t="shared" si="26"/>
        <v>6088596.6466001021</v>
      </c>
      <c r="AL135" s="52">
        <f t="shared" si="26"/>
        <v>3831836.4124256452</v>
      </c>
      <c r="AM135" s="52">
        <f t="shared" si="26"/>
        <v>0</v>
      </c>
      <c r="AN135" s="52">
        <f t="shared" si="26"/>
        <v>0</v>
      </c>
      <c r="AO135" s="52">
        <f t="shared" si="26"/>
        <v>0</v>
      </c>
    </row>
    <row r="136" spans="1:41" outlineLevel="1" x14ac:dyDescent="0.45"/>
    <row r="137" spans="1:41" ht="21" outlineLevel="1" x14ac:dyDescent="0.45">
      <c r="A137" s="19" t="s">
        <v>75</v>
      </c>
      <c r="C137" s="15"/>
      <c r="E137" s="44"/>
      <c r="F137" s="44"/>
      <c r="G137" s="44"/>
      <c r="H137" s="44"/>
      <c r="I137" s="44"/>
      <c r="J137" s="44"/>
      <c r="K137" s="44"/>
      <c r="L137" s="44"/>
    </row>
    <row r="138" spans="1:41" ht="18" outlineLevel="1" x14ac:dyDescent="0.45">
      <c r="B138" s="18" t="s">
        <v>5</v>
      </c>
      <c r="D138" s="4" t="s">
        <v>4</v>
      </c>
      <c r="E138" s="4" t="s">
        <v>7</v>
      </c>
      <c r="F138" s="4" t="s">
        <v>8</v>
      </c>
      <c r="G138" s="4" t="s">
        <v>9</v>
      </c>
      <c r="H138" s="4" t="s">
        <v>10</v>
      </c>
      <c r="I138" s="4" t="s">
        <v>11</v>
      </c>
      <c r="J138" s="4" t="s">
        <v>12</v>
      </c>
      <c r="K138" s="4" t="s">
        <v>13</v>
      </c>
      <c r="L138" s="4" t="s">
        <v>14</v>
      </c>
      <c r="M138" s="4" t="s">
        <v>15</v>
      </c>
      <c r="N138" s="4" t="s">
        <v>16</v>
      </c>
      <c r="O138" s="4" t="s">
        <v>17</v>
      </c>
      <c r="P138" s="4" t="s">
        <v>18</v>
      </c>
      <c r="Q138" s="4" t="s">
        <v>19</v>
      </c>
      <c r="R138" s="4" t="s">
        <v>20</v>
      </c>
      <c r="S138" s="4" t="s">
        <v>21</v>
      </c>
      <c r="T138" s="4" t="s">
        <v>22</v>
      </c>
      <c r="U138" s="4" t="s">
        <v>23</v>
      </c>
      <c r="V138" s="4" t="s">
        <v>24</v>
      </c>
      <c r="W138" s="4" t="s">
        <v>25</v>
      </c>
      <c r="X138" s="4" t="s">
        <v>26</v>
      </c>
      <c r="Y138" s="4" t="s">
        <v>27</v>
      </c>
      <c r="Z138" s="4" t="s">
        <v>28</v>
      </c>
      <c r="AA138" s="4" t="s">
        <v>29</v>
      </c>
      <c r="AB138" s="4" t="s">
        <v>30</v>
      </c>
      <c r="AC138" s="4" t="s">
        <v>31</v>
      </c>
      <c r="AD138" s="4" t="s">
        <v>32</v>
      </c>
      <c r="AE138" s="4" t="s">
        <v>33</v>
      </c>
      <c r="AF138" s="4" t="s">
        <v>34</v>
      </c>
      <c r="AG138" s="4" t="s">
        <v>35</v>
      </c>
      <c r="AH138" s="4" t="s">
        <v>36</v>
      </c>
      <c r="AI138" s="4" t="s">
        <v>37</v>
      </c>
      <c r="AJ138" s="4" t="s">
        <v>38</v>
      </c>
      <c r="AK138" s="4" t="s">
        <v>39</v>
      </c>
      <c r="AL138" s="4" t="s">
        <v>40</v>
      </c>
      <c r="AM138" s="4" t="s">
        <v>41</v>
      </c>
      <c r="AN138" s="4" t="s">
        <v>42</v>
      </c>
      <c r="AO138" s="4" t="s">
        <v>43</v>
      </c>
    </row>
    <row r="139" spans="1:41" outlineLevel="1" x14ac:dyDescent="0.45">
      <c r="C139" s="17" t="s">
        <v>44</v>
      </c>
      <c r="D139" s="15">
        <v>0</v>
      </c>
      <c r="E139" s="15">
        <v>800000</v>
      </c>
      <c r="F139" s="15">
        <v>1200000</v>
      </c>
      <c r="G139" s="15">
        <v>1600000</v>
      </c>
      <c r="H139" s="15">
        <v>2000000</v>
      </c>
      <c r="I139" s="15">
        <v>2400000</v>
      </c>
      <c r="J139" s="15">
        <v>2700000</v>
      </c>
      <c r="K139" s="15">
        <v>3000000</v>
      </c>
      <c r="L139" s="15">
        <v>3300000</v>
      </c>
      <c r="M139" s="15">
        <v>3600000</v>
      </c>
      <c r="N139" s="15">
        <v>3600000</v>
      </c>
      <c r="O139" s="15">
        <v>3600000</v>
      </c>
      <c r="P139" s="15">
        <v>3600000</v>
      </c>
      <c r="Q139" s="15">
        <v>3600000</v>
      </c>
      <c r="R139" s="15">
        <v>3600000</v>
      </c>
      <c r="S139" s="15">
        <v>3600000</v>
      </c>
      <c r="T139" s="15">
        <v>3600000</v>
      </c>
      <c r="U139" s="15">
        <v>3600000</v>
      </c>
      <c r="V139" s="15">
        <v>3600000</v>
      </c>
      <c r="W139" s="15">
        <v>3600000</v>
      </c>
      <c r="X139" s="15">
        <v>3600000</v>
      </c>
      <c r="Y139" s="15">
        <v>3600000</v>
      </c>
      <c r="Z139" s="15">
        <v>3600000</v>
      </c>
      <c r="AA139" s="15">
        <v>3600000</v>
      </c>
      <c r="AB139" s="15">
        <v>3600000</v>
      </c>
      <c r="AC139" s="15">
        <v>3600000</v>
      </c>
      <c r="AD139" s="15">
        <v>3600000</v>
      </c>
      <c r="AE139" s="15">
        <v>3600000</v>
      </c>
      <c r="AF139" s="15">
        <v>3600000</v>
      </c>
      <c r="AG139" s="15">
        <v>3600000</v>
      </c>
      <c r="AH139" s="15">
        <v>3600000</v>
      </c>
      <c r="AI139" s="15">
        <v>3600000</v>
      </c>
      <c r="AJ139" s="15">
        <v>3600000</v>
      </c>
      <c r="AK139" s="15">
        <v>3600000</v>
      </c>
      <c r="AL139" s="15">
        <v>3600000</v>
      </c>
      <c r="AM139" s="15">
        <v>3600000</v>
      </c>
      <c r="AN139" s="15">
        <v>3600000</v>
      </c>
      <c r="AO139" s="15">
        <v>3600000</v>
      </c>
    </row>
    <row r="140" spans="1:41" outlineLevel="1" x14ac:dyDescent="0.45">
      <c r="C140" s="17" t="s">
        <v>45</v>
      </c>
      <c r="D140" s="15">
        <v>8814814</v>
      </c>
      <c r="E140" s="15">
        <v>8014814</v>
      </c>
      <c r="F140" s="15">
        <v>7214814</v>
      </c>
      <c r="G140" s="15">
        <v>6014814</v>
      </c>
      <c r="H140" s="15">
        <v>5214814</v>
      </c>
      <c r="I140" s="15">
        <v>5214814</v>
      </c>
      <c r="J140" s="15">
        <v>5214814</v>
      </c>
      <c r="K140" s="15">
        <v>5214814</v>
      </c>
      <c r="L140" s="15">
        <v>5214814</v>
      </c>
      <c r="M140" s="15">
        <v>5214814</v>
      </c>
      <c r="N140" s="15">
        <v>5214814</v>
      </c>
      <c r="O140" s="15">
        <v>5214814</v>
      </c>
      <c r="P140" s="15">
        <v>5214814</v>
      </c>
      <c r="Q140" s="15">
        <v>5214814</v>
      </c>
      <c r="R140" s="15">
        <v>5214814</v>
      </c>
      <c r="S140" s="15">
        <v>5214814</v>
      </c>
      <c r="T140" s="15">
        <v>5214814</v>
      </c>
      <c r="U140" s="15">
        <v>5214814</v>
      </c>
      <c r="V140" s="15">
        <v>5214814</v>
      </c>
      <c r="W140" s="15">
        <v>5214814</v>
      </c>
      <c r="X140" s="15">
        <v>5214814</v>
      </c>
      <c r="Y140" s="15">
        <v>5214814</v>
      </c>
      <c r="Z140" s="15">
        <v>5214814</v>
      </c>
      <c r="AA140" s="15">
        <v>5214814</v>
      </c>
      <c r="AB140" s="15">
        <v>5214814</v>
      </c>
      <c r="AC140" s="15">
        <v>5214814</v>
      </c>
      <c r="AD140" s="15">
        <v>5214814</v>
      </c>
      <c r="AE140" s="15">
        <v>5214814</v>
      </c>
      <c r="AF140" s="15">
        <v>5214814</v>
      </c>
      <c r="AG140" s="15">
        <v>5214814</v>
      </c>
      <c r="AH140" s="15">
        <v>5214814</v>
      </c>
      <c r="AI140" s="15">
        <v>5214814</v>
      </c>
      <c r="AJ140" s="15">
        <v>5214814</v>
      </c>
      <c r="AK140" s="15">
        <v>5214814</v>
      </c>
      <c r="AL140" s="15">
        <v>5214814</v>
      </c>
      <c r="AM140" s="15">
        <v>5214814</v>
      </c>
      <c r="AN140" s="15">
        <v>5214814</v>
      </c>
      <c r="AO140" s="15">
        <v>5214814</v>
      </c>
    </row>
    <row r="141" spans="1:41" outlineLevel="1" x14ac:dyDescent="0.45">
      <c r="C141" s="17" t="s">
        <v>46</v>
      </c>
      <c r="D141" s="15">
        <v>1526888789.7816465</v>
      </c>
      <c r="E141" s="15">
        <v>103043377.15923847</v>
      </c>
      <c r="F141" s="15">
        <v>103043377.15923847</v>
      </c>
      <c r="G141" s="15">
        <v>103043377.15923847</v>
      </c>
      <c r="H141" s="15">
        <v>103043377.15923847</v>
      </c>
      <c r="I141" s="15">
        <v>103043377.15923847</v>
      </c>
      <c r="J141" s="15">
        <v>103043377.15923847</v>
      </c>
      <c r="K141" s="15">
        <v>103043377.15923847</v>
      </c>
      <c r="L141" s="15">
        <v>0</v>
      </c>
      <c r="M141" s="15">
        <v>0</v>
      </c>
      <c r="N141" s="15">
        <v>13389180.159633704</v>
      </c>
      <c r="O141" s="15">
        <v>46089148.690987676</v>
      </c>
      <c r="P141" s="15">
        <v>18145267.202004019</v>
      </c>
      <c r="Q141" s="15">
        <v>25694232.04236716</v>
      </c>
      <c r="R141" s="15">
        <v>16170572.570977345</v>
      </c>
      <c r="S141" s="15">
        <v>0</v>
      </c>
      <c r="T141" s="15">
        <v>0</v>
      </c>
      <c r="U141" s="15">
        <v>0</v>
      </c>
      <c r="V141" s="15">
        <v>0</v>
      </c>
      <c r="W141" s="15">
        <v>0</v>
      </c>
      <c r="X141" s="15">
        <v>296707639.41769522</v>
      </c>
      <c r="Y141" s="15">
        <v>34096766.357636601</v>
      </c>
      <c r="Z141" s="15">
        <v>23261086.972855199</v>
      </c>
      <c r="AA141" s="15">
        <v>33377202.924909383</v>
      </c>
      <c r="AB141" s="15">
        <v>21288546.394711085</v>
      </c>
      <c r="AC141" s="15">
        <v>0</v>
      </c>
      <c r="AD141" s="15">
        <v>0</v>
      </c>
      <c r="AE141" s="15">
        <v>0</v>
      </c>
      <c r="AF141" s="15">
        <v>0</v>
      </c>
      <c r="AG141" s="15">
        <v>0</v>
      </c>
      <c r="AH141" s="15">
        <v>5910101.5041807191</v>
      </c>
      <c r="AI141" s="15">
        <v>9305991.6183531266</v>
      </c>
      <c r="AJ141" s="15">
        <v>5733022.7710569724</v>
      </c>
      <c r="AK141" s="15">
        <v>8118128.8621334694</v>
      </c>
      <c r="AL141" s="15">
        <v>5109115.2165675266</v>
      </c>
      <c r="AM141" s="15">
        <v>0</v>
      </c>
      <c r="AN141" s="15">
        <v>0</v>
      </c>
      <c r="AO141" s="15">
        <v>0</v>
      </c>
    </row>
    <row r="142" spans="1:41" outlineLevel="1" x14ac:dyDescent="0.45">
      <c r="E142" s="22"/>
    </row>
    <row r="143" spans="1:41" ht="18" outlineLevel="1" x14ac:dyDescent="0.45">
      <c r="B143" s="18" t="s">
        <v>6</v>
      </c>
      <c r="D143" s="4" t="s">
        <v>4</v>
      </c>
      <c r="E143" s="4" t="s">
        <v>7</v>
      </c>
      <c r="F143" s="4" t="s">
        <v>8</v>
      </c>
      <c r="G143" s="4" t="s">
        <v>9</v>
      </c>
      <c r="H143" s="4" t="s">
        <v>10</v>
      </c>
      <c r="I143" s="4" t="s">
        <v>11</v>
      </c>
      <c r="J143" s="4" t="s">
        <v>12</v>
      </c>
      <c r="K143" s="4" t="s">
        <v>13</v>
      </c>
      <c r="L143" s="4" t="s">
        <v>14</v>
      </c>
      <c r="M143" s="4" t="s">
        <v>15</v>
      </c>
      <c r="N143" s="4" t="s">
        <v>16</v>
      </c>
      <c r="O143" s="4" t="s">
        <v>17</v>
      </c>
      <c r="P143" s="4" t="s">
        <v>18</v>
      </c>
      <c r="Q143" s="4" t="s">
        <v>19</v>
      </c>
      <c r="R143" s="4" t="s">
        <v>20</v>
      </c>
      <c r="S143" s="4" t="s">
        <v>21</v>
      </c>
      <c r="T143" s="4" t="s">
        <v>22</v>
      </c>
      <c r="U143" s="4" t="s">
        <v>23</v>
      </c>
      <c r="V143" s="4" t="s">
        <v>24</v>
      </c>
      <c r="W143" s="4" t="s">
        <v>25</v>
      </c>
      <c r="X143" s="4" t="s">
        <v>26</v>
      </c>
      <c r="Y143" s="4" t="s">
        <v>27</v>
      </c>
      <c r="Z143" s="4" t="s">
        <v>28</v>
      </c>
      <c r="AA143" s="4" t="s">
        <v>29</v>
      </c>
      <c r="AB143" s="4" t="s">
        <v>30</v>
      </c>
      <c r="AC143" s="4" t="s">
        <v>31</v>
      </c>
      <c r="AD143" s="4" t="s">
        <v>32</v>
      </c>
      <c r="AE143" s="4" t="s">
        <v>33</v>
      </c>
      <c r="AF143" s="4" t="s">
        <v>34</v>
      </c>
      <c r="AG143" s="4" t="s">
        <v>35</v>
      </c>
      <c r="AH143" s="4" t="s">
        <v>36</v>
      </c>
      <c r="AI143" s="4" t="s">
        <v>37</v>
      </c>
      <c r="AJ143" s="4" t="s">
        <v>38</v>
      </c>
      <c r="AK143" s="4" t="s">
        <v>39</v>
      </c>
      <c r="AL143" s="4" t="s">
        <v>40</v>
      </c>
      <c r="AM143" s="4" t="s">
        <v>41</v>
      </c>
      <c r="AN143" s="4" t="s">
        <v>42</v>
      </c>
      <c r="AO143" s="4" t="s">
        <v>43</v>
      </c>
    </row>
    <row r="144" spans="1:41" outlineLevel="1" x14ac:dyDescent="0.45">
      <c r="C144" s="17" t="s">
        <v>44</v>
      </c>
      <c r="D144" s="15">
        <v>0</v>
      </c>
      <c r="E144" s="15">
        <v>800000</v>
      </c>
      <c r="F144" s="15">
        <v>1200000</v>
      </c>
      <c r="G144" s="15">
        <v>1600000</v>
      </c>
      <c r="H144" s="15">
        <v>2000000</v>
      </c>
      <c r="I144" s="15">
        <v>2400000</v>
      </c>
      <c r="J144" s="15">
        <v>2700000</v>
      </c>
      <c r="K144" s="15">
        <v>3000000</v>
      </c>
      <c r="L144" s="15">
        <v>3300000</v>
      </c>
      <c r="M144" s="15">
        <v>3600000</v>
      </c>
      <c r="N144" s="15">
        <v>3600000</v>
      </c>
      <c r="O144" s="15">
        <v>3600000</v>
      </c>
      <c r="P144" s="15">
        <v>3600000</v>
      </c>
      <c r="Q144" s="15">
        <v>3600000</v>
      </c>
      <c r="R144" s="15">
        <v>3600000</v>
      </c>
      <c r="S144" s="15">
        <v>3600000</v>
      </c>
      <c r="T144" s="15">
        <v>3600000</v>
      </c>
      <c r="U144" s="15">
        <v>3600000</v>
      </c>
      <c r="V144" s="15">
        <v>3600000</v>
      </c>
      <c r="W144" s="15">
        <v>3600000</v>
      </c>
      <c r="X144" s="15">
        <v>3600000</v>
      </c>
      <c r="Y144" s="15">
        <v>3600000</v>
      </c>
      <c r="Z144" s="15">
        <v>3600000</v>
      </c>
      <c r="AA144" s="15">
        <v>3600000</v>
      </c>
      <c r="AB144" s="15">
        <v>3600000</v>
      </c>
      <c r="AC144" s="15">
        <v>3600000</v>
      </c>
      <c r="AD144" s="15">
        <v>3600000</v>
      </c>
      <c r="AE144" s="15">
        <v>3600000</v>
      </c>
      <c r="AF144" s="15">
        <v>3600000</v>
      </c>
      <c r="AG144" s="15">
        <v>3600000</v>
      </c>
      <c r="AH144" s="15">
        <v>3600000</v>
      </c>
      <c r="AI144" s="15">
        <v>3600000</v>
      </c>
      <c r="AJ144" s="15">
        <v>3600000</v>
      </c>
      <c r="AK144" s="15">
        <v>3600000</v>
      </c>
      <c r="AL144" s="15">
        <v>3600000</v>
      </c>
      <c r="AM144" s="15">
        <v>3600000</v>
      </c>
      <c r="AN144" s="15">
        <v>3600000</v>
      </c>
      <c r="AO144" s="15">
        <v>3600000</v>
      </c>
    </row>
    <row r="145" spans="1:41" outlineLevel="1" x14ac:dyDescent="0.45">
      <c r="C145" s="17" t="s">
        <v>45</v>
      </c>
      <c r="D145" s="15">
        <v>8814814</v>
      </c>
      <c r="E145" s="15">
        <v>8014814</v>
      </c>
      <c r="F145" s="15">
        <v>7214814</v>
      </c>
      <c r="G145" s="15">
        <v>6014814</v>
      </c>
      <c r="H145" s="15">
        <v>5214814</v>
      </c>
      <c r="I145" s="15">
        <v>5214814</v>
      </c>
      <c r="J145" s="15">
        <v>5214814</v>
      </c>
      <c r="K145" s="15">
        <v>5214814</v>
      </c>
      <c r="L145" s="15">
        <v>5214814</v>
      </c>
      <c r="M145" s="15">
        <v>5214814</v>
      </c>
      <c r="N145" s="15">
        <v>5214814</v>
      </c>
      <c r="O145" s="15">
        <v>5214814</v>
      </c>
      <c r="P145" s="15">
        <v>5214814</v>
      </c>
      <c r="Q145" s="15">
        <v>5214814</v>
      </c>
      <c r="R145" s="15">
        <v>5214814</v>
      </c>
      <c r="S145" s="15">
        <v>5214814</v>
      </c>
      <c r="T145" s="15">
        <v>5214814</v>
      </c>
      <c r="U145" s="15">
        <v>5214814</v>
      </c>
      <c r="V145" s="15">
        <v>5214814</v>
      </c>
      <c r="W145" s="15">
        <v>5214814</v>
      </c>
      <c r="X145" s="15">
        <v>5214814</v>
      </c>
      <c r="Y145" s="15">
        <v>5214814</v>
      </c>
      <c r="Z145" s="15">
        <v>5214814</v>
      </c>
      <c r="AA145" s="15">
        <v>5214814</v>
      </c>
      <c r="AB145" s="15">
        <v>5214814</v>
      </c>
      <c r="AC145" s="15">
        <v>5214814</v>
      </c>
      <c r="AD145" s="15">
        <v>5214814</v>
      </c>
      <c r="AE145" s="15">
        <v>5214814</v>
      </c>
      <c r="AF145" s="15">
        <v>5214814</v>
      </c>
      <c r="AG145" s="15">
        <v>5214814</v>
      </c>
      <c r="AH145" s="15">
        <v>5214814</v>
      </c>
      <c r="AI145" s="15">
        <v>5214814</v>
      </c>
      <c r="AJ145" s="15">
        <v>5214814</v>
      </c>
      <c r="AK145" s="15">
        <v>5214814</v>
      </c>
      <c r="AL145" s="15">
        <v>5214814</v>
      </c>
      <c r="AM145" s="15">
        <v>5214814</v>
      </c>
      <c r="AN145" s="15">
        <v>5214814</v>
      </c>
      <c r="AO145" s="15">
        <v>5214814</v>
      </c>
    </row>
    <row r="146" spans="1:41" outlineLevel="1" x14ac:dyDescent="0.45">
      <c r="C146" s="17" t="s">
        <v>46</v>
      </c>
      <c r="D146" s="15">
        <v>1870465835.745739</v>
      </c>
      <c r="E146" s="15">
        <v>103043377.15923847</v>
      </c>
      <c r="F146" s="15">
        <v>103043377.15923847</v>
      </c>
      <c r="G146" s="15">
        <v>103043377.15923847</v>
      </c>
      <c r="H146" s="15">
        <v>103043377.15923847</v>
      </c>
      <c r="I146" s="15">
        <v>103043377.15923847</v>
      </c>
      <c r="J146" s="15">
        <v>103043377.15923847</v>
      </c>
      <c r="K146" s="15">
        <v>103043377.15923847</v>
      </c>
      <c r="L146" s="15">
        <v>0</v>
      </c>
      <c r="M146" s="15">
        <v>0</v>
      </c>
      <c r="N146" s="15">
        <v>13389180.159633704</v>
      </c>
      <c r="O146" s="15">
        <v>46089148.690987676</v>
      </c>
      <c r="P146" s="15">
        <v>18145267.202004019</v>
      </c>
      <c r="Q146" s="15">
        <v>25694232.04236716</v>
      </c>
      <c r="R146" s="15">
        <v>16170572.570977345</v>
      </c>
      <c r="S146" s="15">
        <v>0</v>
      </c>
      <c r="T146" s="15">
        <v>0</v>
      </c>
      <c r="U146" s="15">
        <v>0</v>
      </c>
      <c r="V146" s="15">
        <v>0</v>
      </c>
      <c r="W146" s="15">
        <v>0</v>
      </c>
      <c r="X146" s="15">
        <v>296707639.41769522</v>
      </c>
      <c r="Y146" s="15">
        <v>34096766.357636601</v>
      </c>
      <c r="Z146" s="15">
        <v>23261086.972855199</v>
      </c>
      <c r="AA146" s="15">
        <v>33377202.924909383</v>
      </c>
      <c r="AB146" s="15">
        <v>21288546.394711085</v>
      </c>
      <c r="AC146" s="15">
        <v>0</v>
      </c>
      <c r="AD146" s="15">
        <v>0</v>
      </c>
      <c r="AE146" s="15">
        <v>0</v>
      </c>
      <c r="AF146" s="15">
        <v>0</v>
      </c>
      <c r="AG146" s="15">
        <v>0</v>
      </c>
      <c r="AH146" s="15">
        <v>5910101.5041807191</v>
      </c>
      <c r="AI146" s="15">
        <v>9305991.6183531266</v>
      </c>
      <c r="AJ146" s="15">
        <v>5733022.7710569724</v>
      </c>
      <c r="AK146" s="15">
        <v>8118128.8621334694</v>
      </c>
      <c r="AL146" s="15">
        <v>5109115.2165675266</v>
      </c>
      <c r="AM146" s="15">
        <v>0</v>
      </c>
      <c r="AN146" s="15">
        <v>0</v>
      </c>
      <c r="AO146" s="15">
        <v>0</v>
      </c>
    </row>
    <row r="147" spans="1:41" x14ac:dyDescent="0.45">
      <c r="D147" s="4" t="s">
        <v>49</v>
      </c>
      <c r="E147" s="4" t="s">
        <v>50</v>
      </c>
      <c r="F147" s="4" t="s">
        <v>51</v>
      </c>
    </row>
    <row r="148" spans="1:41" ht="21" x14ac:dyDescent="0.45">
      <c r="A148" s="19" t="s">
        <v>76</v>
      </c>
      <c r="D148" s="20">
        <f>SUM(D153:W153)/million/5</f>
        <v>-68.218781649988912</v>
      </c>
      <c r="E148" s="20">
        <f>SUM(D159:W159)/million/5</f>
        <v>-118.1305974239441</v>
      </c>
      <c r="F148" s="20">
        <f>AVERAGE(D148:E148)</f>
        <v>-93.174689536966497</v>
      </c>
      <c r="G148" s="4"/>
      <c r="H148" s="4"/>
      <c r="I148" s="4"/>
      <c r="J148" s="4"/>
      <c r="K148" s="4"/>
      <c r="L148" s="4"/>
      <c r="M148" s="4"/>
      <c r="N148" s="4"/>
      <c r="O148" s="4"/>
      <c r="P148" s="4"/>
      <c r="Q148" s="4"/>
      <c r="R148" s="4"/>
      <c r="S148" s="4"/>
      <c r="T148" s="4"/>
      <c r="U148" s="4"/>
      <c r="V148" s="4"/>
      <c r="W148" s="4"/>
    </row>
    <row r="149" spans="1:41" ht="18" x14ac:dyDescent="0.45">
      <c r="B149" s="18" t="s">
        <v>5</v>
      </c>
      <c r="D149" s="4" t="s">
        <v>4</v>
      </c>
      <c r="E149" s="4" t="s">
        <v>7</v>
      </c>
      <c r="F149" s="4" t="s">
        <v>8</v>
      </c>
      <c r="G149" s="4" t="s">
        <v>9</v>
      </c>
      <c r="H149" s="4" t="s">
        <v>10</v>
      </c>
      <c r="I149" s="4" t="s">
        <v>11</v>
      </c>
      <c r="J149" s="4" t="s">
        <v>12</v>
      </c>
      <c r="K149" s="4" t="s">
        <v>13</v>
      </c>
      <c r="L149" s="4" t="s">
        <v>14</v>
      </c>
      <c r="M149" s="4" t="s">
        <v>15</v>
      </c>
      <c r="N149" s="4" t="s">
        <v>16</v>
      </c>
      <c r="O149" s="4" t="s">
        <v>17</v>
      </c>
      <c r="P149" s="4" t="s">
        <v>18</v>
      </c>
      <c r="Q149" s="4" t="s">
        <v>19</v>
      </c>
      <c r="R149" s="4" t="s">
        <v>20</v>
      </c>
      <c r="S149" s="4" t="s">
        <v>21</v>
      </c>
      <c r="T149" s="4" t="s">
        <v>22</v>
      </c>
      <c r="U149" s="4" t="s">
        <v>23</v>
      </c>
      <c r="V149" s="4" t="s">
        <v>24</v>
      </c>
      <c r="W149" s="4" t="s">
        <v>25</v>
      </c>
      <c r="X149" s="4"/>
      <c r="Y149" s="4"/>
      <c r="Z149" s="4"/>
      <c r="AA149" s="4"/>
      <c r="AB149" s="4"/>
      <c r="AC149" s="4"/>
      <c r="AD149" s="4"/>
      <c r="AE149" s="4"/>
      <c r="AF149" s="4"/>
      <c r="AG149" s="4"/>
      <c r="AH149" s="4"/>
      <c r="AI149" s="4"/>
      <c r="AJ149" s="4"/>
      <c r="AK149" s="4"/>
      <c r="AL149" s="4"/>
      <c r="AM149" s="4"/>
      <c r="AN149" s="4"/>
      <c r="AO149" s="4"/>
    </row>
    <row r="150" spans="1:41" x14ac:dyDescent="0.45">
      <c r="C150" s="3" t="s">
        <v>52</v>
      </c>
      <c r="D150" s="15">
        <f>-(D176-D165)/(1+'General inputs'!$D$6)^(COUNTA($D149:D149)-1)</f>
        <v>-438056802.49821281</v>
      </c>
      <c r="E150" s="15">
        <f>-(E176-E165)/(1+'General inputs'!$D$6)^(COUNTA($D149:E149)-1)</f>
        <v>-25984583.846519966</v>
      </c>
      <c r="F150" s="15">
        <f>-(F176-F165)/(1+'General inputs'!$D$6)^(COUNTA($D149:F149)-1)</f>
        <v>-24082098.096867442</v>
      </c>
      <c r="G150" s="15">
        <f>-(G176-G165)/(1+'General inputs'!$D$6)^(COUNTA($D149:G149)-1)</f>
        <v>-22318904.631017089</v>
      </c>
      <c r="H150" s="15">
        <f>-(H176-H165)/(1+'General inputs'!$D$6)^(COUNTA($D149:H149)-1)</f>
        <v>-20684805.033380069</v>
      </c>
      <c r="I150" s="15">
        <f>-(I176-I165)/(1+'General inputs'!$D$6)^(COUNTA($D149:I149)-1)</f>
        <v>-19170347.574958358</v>
      </c>
      <c r="J150" s="15">
        <f>-(J176-J165)/(1+'General inputs'!$D$6)^(COUNTA($D149:J149)-1)</f>
        <v>-17766772.543983653</v>
      </c>
      <c r="K150" s="15">
        <f>-(K176-K165)/(1+'General inputs'!$D$6)^(COUNTA($D149:K149)-1)</f>
        <v>-16465961.579224886</v>
      </c>
      <c r="L150" s="15">
        <f>-(L176-L165)/(1+'General inputs'!$D$6)^(COUNTA($D149:L149)-1)</f>
        <v>0</v>
      </c>
      <c r="M150" s="15">
        <f>-(M176-M165)/(1+'General inputs'!$D$6)^(COUNTA($D149:M149)-1)</f>
        <v>0</v>
      </c>
      <c r="N150" s="15">
        <f>-(N176-N165)/(1+'General inputs'!$D$6)^(COUNTA($D149:N149)-1)</f>
        <v>-1578556.516427401</v>
      </c>
      <c r="O150" s="15">
        <f>-(O176-O165)/(1+'General inputs'!$D$6)^(COUNTA($D149:O149)-1)</f>
        <v>-4999198.3110129712</v>
      </c>
      <c r="P150" s="15">
        <f>-(P176-P165)/(1+'General inputs'!$D$6)^(COUNTA($D149:P149)-1)</f>
        <v>-1821570.7349333451</v>
      </c>
      <c r="Q150" s="15">
        <f>-(Q176-Q165)/(1+'General inputs'!$D$6)^(COUNTA($D149:Q149)-1)</f>
        <v>-2390544.704611185</v>
      </c>
      <c r="R150" s="15">
        <f>-(R176-R165)/(1+'General inputs'!$D$6)^(COUNTA($D149:R149)-1)</f>
        <v>-1394328.7454918378</v>
      </c>
      <c r="S150" s="15">
        <f>-(S176-S165)/(1+'General inputs'!$D$6)^(COUNTA($D149:S149)-1)</f>
        <v>0</v>
      </c>
      <c r="T150" s="15">
        <f>-(T176-T165)/(1+'General inputs'!$D$6)^(COUNTA($D149:T149)-1)</f>
        <v>0</v>
      </c>
      <c r="U150" s="15">
        <f>-(U176-U165)/(1+'General inputs'!$D$6)^(COUNTA($D149:U149)-1)</f>
        <v>0</v>
      </c>
      <c r="V150" s="15">
        <f>-(V176-V165)/(1+'General inputs'!$D$6)^(COUNTA($D149:V149)-1)</f>
        <v>0</v>
      </c>
      <c r="W150" s="15">
        <f>-(W176-W165)/(1+'General inputs'!$D$6)^(COUNTA($D149:W149)-1)</f>
        <v>0</v>
      </c>
      <c r="X150" s="22"/>
    </row>
    <row r="151" spans="1:41" x14ac:dyDescent="0.45">
      <c r="C151" s="3" t="s">
        <v>53</v>
      </c>
      <c r="D151" s="15">
        <f>(D174-D163)*'General inputs'!E$11*months_in_year/(1+'General inputs'!$D$6)^(COUNTA($D149:D149)-1)</f>
        <v>0</v>
      </c>
      <c r="E151" s="15">
        <f>(E174-E163)*'General inputs'!F$11*months_in_year/(1+'General inputs'!$D$6)^(COUNTA($D149:E149)-1)</f>
        <v>8897126.9694161266</v>
      </c>
      <c r="F151" s="15">
        <f>(F174-F163)*'General inputs'!G$11*months_in_year/(1+'General inputs'!$D$6)^(COUNTA($D149:F149)-1)</f>
        <v>12368573.173423717</v>
      </c>
      <c r="G151" s="15">
        <f>(G174-G163)*'General inputs'!H$11*months_in_year/(1+'General inputs'!$D$6)^(COUNTA($D149:G149)-1)</f>
        <v>15283995.271453464</v>
      </c>
      <c r="H151" s="15">
        <f>(H174-H163)*'General inputs'!I$11*months_in_year/(1+'General inputs'!$D$6)^(COUNTA($D149:H149)-1)</f>
        <v>17706203.975270469</v>
      </c>
      <c r="I151" s="15">
        <f>(I174-I163)*'General inputs'!J$11*months_in_year/(1+'General inputs'!$D$6)^(COUNTA($D149:I149)-1)</f>
        <v>19691793.114295237</v>
      </c>
      <c r="J151" s="15">
        <f>(J174-J163)*'General inputs'!K$11*months_in_year/(1+'General inputs'!$D$6)^(COUNTA($D149:J149)-1)</f>
        <v>24333386.610188745</v>
      </c>
      <c r="K151" s="15">
        <f>(K174-K163)*'General inputs'!L$11*months_in_year/(1+'General inputs'!$D$6)^(COUNTA($D149:K149)-1)</f>
        <v>28189743.524315041</v>
      </c>
      <c r="L151" s="15">
        <f>(L174-L163)*'General inputs'!M$11*months_in_year/(1+'General inputs'!$D$6)^(COUNTA($D149:L149)-1)</f>
        <v>31350965.921388369</v>
      </c>
      <c r="M151" s="15">
        <f>(M174-M163)*'General inputs'!N$11*months_in_year/(1+'General inputs'!$D$6)^(COUNTA($D149:M149)-1)</f>
        <v>21791681.59503362</v>
      </c>
      <c r="N151" s="15">
        <f>(N174-N163)*'General inputs'!O$11*months_in_year/(1+'General inputs'!$D$6)^(COUNTA($D149:N149)-1)</f>
        <v>9340734.6966664046</v>
      </c>
      <c r="O151" s="15">
        <f>(O174-O163)*'General inputs'!P$11*months_in_year/(1+'General inputs'!$D$6)^(COUNTA($D149:O149)-1)</f>
        <v>8656844.0191532951</v>
      </c>
      <c r="P151" s="15">
        <f>(P174-P163)*'General inputs'!Q$11*months_in_year/(1+'General inputs'!$D$6)^(COUNTA($D149:P149)-1)</f>
        <v>8023025.0409205705</v>
      </c>
      <c r="Q151" s="15">
        <f>(Q174-Q163)*'General inputs'!R$11*months_in_year/(1+'General inputs'!$D$6)^(COUNTA($D149:Q149)-1)</f>
        <v>7435611.7154036807</v>
      </c>
      <c r="R151" s="15">
        <f>(R174-R163)*'General inputs'!S$11*months_in_year/(1+'General inputs'!$D$6)^(COUNTA($D149:R149)-1)</f>
        <v>6891206.4090858959</v>
      </c>
      <c r="S151" s="15">
        <f>(S174-S163)*'General inputs'!T$11*months_in_year/(1+'General inputs'!$D$6)^(COUNTA($D149:S149)-1)</f>
        <v>6386660.2493845178</v>
      </c>
      <c r="T151" s="15">
        <f>(T174-T163)*'General inputs'!U$11*months_in_year/(1+'General inputs'!$D$6)^(COUNTA($D149:T149)-1)</f>
        <v>5919054.9113850966</v>
      </c>
      <c r="U151" s="15">
        <f>(U174-U163)*'General inputs'!V$11*months_in_year/(1+'General inputs'!$D$6)^(COUNTA($D149:U149)-1)</f>
        <v>5485685.7380770128</v>
      </c>
      <c r="V151" s="15">
        <f>(V174-V163)*'General inputs'!W$11*months_in_year/(1+'General inputs'!$D$6)^(COUNTA($D149:V149)-1)</f>
        <v>5084046.096456917</v>
      </c>
      <c r="W151" s="15">
        <f>(W174-W163)*'General inputs'!X$11*months_in_year/(1+'General inputs'!$D$6)^(COUNTA($D149:W149)-1)</f>
        <v>4711812.8790147519</v>
      </c>
    </row>
    <row r="152" spans="1:41" x14ac:dyDescent="0.45">
      <c r="C152" s="3" t="s">
        <v>54</v>
      </c>
      <c r="D152" s="15"/>
      <c r="E152" s="15"/>
      <c r="F152" s="15"/>
      <c r="G152" s="15"/>
      <c r="H152" s="15"/>
      <c r="I152" s="15"/>
      <c r="J152" s="15"/>
      <c r="K152" s="15"/>
      <c r="L152" s="15"/>
      <c r="M152" s="15"/>
      <c r="N152" s="15">
        <f>(N174-N163)*'General inputs'!$D$7/(1+'General inputs'!$D$6)^(COUNTA($D149:N149)-1)</f>
        <v>1109923.2633177917</v>
      </c>
      <c r="O152" s="15">
        <f>(O174-O163)*'General inputs'!$D$7/(1+'General inputs'!$D$6)^(COUNTA($D149:O149)-1)</f>
        <v>1028659.1875049043</v>
      </c>
      <c r="P152" s="15">
        <f>(P174-P163)*'General inputs'!$D$7/(1+'General inputs'!$D$6)^(COUNTA($D149:P149)-1)</f>
        <v>953344.93744662125</v>
      </c>
      <c r="Q152" s="15">
        <f>(Q174-Q163)*'General inputs'!$D$7/(1+'General inputs'!$D$6)^(COUNTA($D149:Q149)-1)</f>
        <v>883544.89105340256</v>
      </c>
      <c r="R152" s="15">
        <f>(R174-R163)*'General inputs'!$D$7/(1+'General inputs'!$D$6)^(COUNTA($D149:R149)-1)</f>
        <v>818855.32071677735</v>
      </c>
      <c r="S152" s="15">
        <f>(S174-S163)*'General inputs'!$D$7/(1+'General inputs'!$D$6)^(COUNTA($D149:S149)-1)</f>
        <v>758902.05812490929</v>
      </c>
      <c r="T152" s="15">
        <f>(T174-T163)*'General inputs'!$D$7/(1+'General inputs'!$D$6)^(COUNTA($D149:T149)-1)</f>
        <v>703338.33005088929</v>
      </c>
      <c r="U152" s="15">
        <f>(U174-U163)*'General inputs'!$D$7/(1+'General inputs'!$D$6)^(COUNTA($D149:U149)-1)</f>
        <v>651842.75259581953</v>
      </c>
      <c r="V152" s="15">
        <f>(V174-V163)*'General inputs'!$D$7/(1+'General inputs'!$D$6)^(COUNTA($D149:V149)-1)</f>
        <v>604117.47228528233</v>
      </c>
      <c r="W152" s="15">
        <f>(W174-W163)*'General inputs'!$D$7/(1+'General inputs'!$D$6)^(COUNTA($D149:W149)-1)</f>
        <v>559886.44326717546</v>
      </c>
    </row>
    <row r="153" spans="1:41" x14ac:dyDescent="0.45">
      <c r="C153" s="3" t="s">
        <v>55</v>
      </c>
      <c r="D153" s="14">
        <f t="shared" ref="D153:W153" si="27">SUM(D150:D152)</f>
        <v>-438056802.49821281</v>
      </c>
      <c r="E153" s="14">
        <f t="shared" si="27"/>
        <v>-17087456.877103839</v>
      </c>
      <c r="F153" s="14">
        <f t="shared" si="27"/>
        <v>-11713524.923443725</v>
      </c>
      <c r="G153" s="14">
        <f t="shared" si="27"/>
        <v>-7034909.3595636245</v>
      </c>
      <c r="H153" s="14">
        <f t="shared" si="27"/>
        <v>-2978601.0581096001</v>
      </c>
      <c r="I153" s="14">
        <f t="shared" si="27"/>
        <v>521445.53933687881</v>
      </c>
      <c r="J153" s="14">
        <f t="shared" si="27"/>
        <v>6566614.0662050918</v>
      </c>
      <c r="K153" s="14">
        <f t="shared" si="27"/>
        <v>11723781.945090154</v>
      </c>
      <c r="L153" s="14">
        <f t="shared" si="27"/>
        <v>31350965.921388369</v>
      </c>
      <c r="M153" s="14">
        <f t="shared" si="27"/>
        <v>21791681.59503362</v>
      </c>
      <c r="N153" s="14">
        <f t="shared" si="27"/>
        <v>8872101.4435567949</v>
      </c>
      <c r="O153" s="14">
        <f t="shared" si="27"/>
        <v>4686304.8956452282</v>
      </c>
      <c r="P153" s="14">
        <f t="shared" si="27"/>
        <v>7154799.2434338471</v>
      </c>
      <c r="Q153" s="14">
        <f t="shared" si="27"/>
        <v>5928611.9018458985</v>
      </c>
      <c r="R153" s="14">
        <f t="shared" si="27"/>
        <v>6315732.9843108356</v>
      </c>
      <c r="S153" s="14">
        <f t="shared" si="27"/>
        <v>7145562.307509427</v>
      </c>
      <c r="T153" s="14">
        <f t="shared" si="27"/>
        <v>6622393.241435986</v>
      </c>
      <c r="U153" s="14">
        <f t="shared" si="27"/>
        <v>6137528.4906728324</v>
      </c>
      <c r="V153" s="14">
        <f t="shared" si="27"/>
        <v>5688163.5687421989</v>
      </c>
      <c r="W153" s="14">
        <f t="shared" si="27"/>
        <v>5271699.3222819269</v>
      </c>
    </row>
    <row r="155" spans="1:41" ht="18" x14ac:dyDescent="0.45">
      <c r="B155" s="18" t="s">
        <v>6</v>
      </c>
      <c r="D155" s="4" t="s">
        <v>4</v>
      </c>
      <c r="E155" s="4" t="s">
        <v>7</v>
      </c>
      <c r="F155" s="4" t="s">
        <v>8</v>
      </c>
      <c r="G155" s="4" t="s">
        <v>9</v>
      </c>
      <c r="H155" s="4" t="s">
        <v>10</v>
      </c>
      <c r="I155" s="4" t="s">
        <v>11</v>
      </c>
      <c r="J155" s="4" t="s">
        <v>12</v>
      </c>
      <c r="K155" s="4" t="s">
        <v>13</v>
      </c>
      <c r="L155" s="4" t="s">
        <v>14</v>
      </c>
      <c r="M155" s="4" t="s">
        <v>15</v>
      </c>
      <c r="N155" s="4" t="s">
        <v>16</v>
      </c>
      <c r="O155" s="4" t="s">
        <v>17</v>
      </c>
      <c r="P155" s="4" t="s">
        <v>18</v>
      </c>
      <c r="Q155" s="4" t="s">
        <v>19</v>
      </c>
      <c r="R155" s="4" t="s">
        <v>20</v>
      </c>
      <c r="S155" s="4" t="s">
        <v>21</v>
      </c>
      <c r="T155" s="4" t="s">
        <v>22</v>
      </c>
      <c r="U155" s="4" t="s">
        <v>23</v>
      </c>
      <c r="V155" s="4" t="s">
        <v>24</v>
      </c>
      <c r="W155" s="4" t="s">
        <v>25</v>
      </c>
      <c r="X155" s="4"/>
      <c r="Y155" s="4"/>
      <c r="Z155" s="4"/>
      <c r="AA155" s="4"/>
      <c r="AB155" s="4"/>
      <c r="AC155" s="4"/>
      <c r="AD155" s="4"/>
      <c r="AE155" s="4"/>
      <c r="AF155" s="4"/>
      <c r="AG155" s="4"/>
      <c r="AH155" s="4"/>
      <c r="AI155" s="4"/>
      <c r="AJ155" s="4"/>
      <c r="AK155" s="4"/>
      <c r="AL155" s="4"/>
      <c r="AM155" s="4"/>
      <c r="AN155" s="4"/>
      <c r="AO155" s="4"/>
    </row>
    <row r="156" spans="1:41" x14ac:dyDescent="0.45">
      <c r="C156" s="3" t="s">
        <v>52</v>
      </c>
      <c r="D156" s="15">
        <f>-(D181-D170)/(1+'General inputs'!$D$6)^(COUNTA($D155:D155)-1)</f>
        <v>-562504955.1620903</v>
      </c>
      <c r="E156" s="15">
        <f>-(E181-E170)/(1+'General inputs'!$D$6)^(COUNTA($D155:E155)-1)</f>
        <v>-25984583.846519966</v>
      </c>
      <c r="F156" s="15">
        <f>-(F181-F170)/(1+'General inputs'!$D$6)^(COUNTA($D155:F155)-1)</f>
        <v>-24082098.096867442</v>
      </c>
      <c r="G156" s="15">
        <f>-(G181-G170)/(1+'General inputs'!$D$6)^(COUNTA($D155:G155)-1)</f>
        <v>-22318904.631017089</v>
      </c>
      <c r="H156" s="15">
        <f>-(H181-H170)/(1+'General inputs'!$D$6)^(COUNTA($D155:H155)-1)</f>
        <v>-20684805.033380069</v>
      </c>
      <c r="I156" s="15">
        <f>-(I181-I170)/(1+'General inputs'!$D$6)^(COUNTA($D155:I155)-1)</f>
        <v>-19170347.574958358</v>
      </c>
      <c r="J156" s="15">
        <f>-(J181-J170)/(1+'General inputs'!$D$6)^(COUNTA($D155:J155)-1)</f>
        <v>-17766772.543983653</v>
      </c>
      <c r="K156" s="15">
        <f>-(K181-K170)/(1+'General inputs'!$D$6)^(COUNTA($D155:K155)-1)</f>
        <v>-16465961.579224886</v>
      </c>
      <c r="L156" s="15">
        <f>-(L181-L170)/(1+'General inputs'!$D$6)^(COUNTA($D155:L155)-1)</f>
        <v>0</v>
      </c>
      <c r="M156" s="15">
        <f>-(M181-M170)/(1+'General inputs'!$D$6)^(COUNTA($D155:M155)-1)</f>
        <v>0</v>
      </c>
      <c r="N156" s="15">
        <f>-(N181-N170)/(1+'General inputs'!$D$6)^(COUNTA($D155:N155)-1)</f>
        <v>-1578556.516427401</v>
      </c>
      <c r="O156" s="15">
        <f>-(O181-O170)/(1+'General inputs'!$D$6)^(COUNTA($D155:O155)-1)</f>
        <v>-4999198.3110129712</v>
      </c>
      <c r="P156" s="15">
        <f>-(P181-P170)/(1+'General inputs'!$D$6)^(COUNTA($D155:P155)-1)</f>
        <v>-1821570.7349333451</v>
      </c>
      <c r="Q156" s="15">
        <f>-(Q181-Q170)/(1+'General inputs'!$D$6)^(COUNTA($D155:Q155)-1)</f>
        <v>-2390544.704611185</v>
      </c>
      <c r="R156" s="15">
        <f>-(R181-R170)/(1+'General inputs'!$D$6)^(COUNTA($D155:R155)-1)</f>
        <v>-1394328.7454918378</v>
      </c>
      <c r="S156" s="15">
        <f>-(S181-S170)/(1+'General inputs'!$D$6)^(COUNTA($D155:S155)-1)</f>
        <v>0</v>
      </c>
      <c r="T156" s="15">
        <f>-(T181-T170)/(1+'General inputs'!$D$6)^(COUNTA($D155:T155)-1)</f>
        <v>0</v>
      </c>
      <c r="U156" s="15">
        <f>-(U181-U170)/(1+'General inputs'!$D$6)^(COUNTA($D155:U155)-1)</f>
        <v>0</v>
      </c>
      <c r="V156" s="15">
        <f>-(V181-V170)/(1+'General inputs'!$D$6)^(COUNTA($D155:V155)-1)</f>
        <v>0</v>
      </c>
      <c r="W156" s="15">
        <f>-(W181-W170)/(1+'General inputs'!$D$6)^(COUNTA($D155:W155)-1)</f>
        <v>0</v>
      </c>
      <c r="X156" s="22"/>
    </row>
    <row r="157" spans="1:41" x14ac:dyDescent="0.45">
      <c r="C157" s="3" t="s">
        <v>53</v>
      </c>
      <c r="D157" s="15">
        <f>(D179-D168)*'General inputs'!E$10*months_in_year/(1+'General inputs'!$D$6)^(COUNTA($D155:D155)-1)</f>
        <v>0</v>
      </c>
      <c r="E157" s="15">
        <f>(E179-E168)*'General inputs'!F$10*months_in_year/(1+'General inputs'!$D$6)^(COUNTA($D155:E155)-1)</f>
        <v>3336422.6135310475</v>
      </c>
      <c r="F157" s="15">
        <f>(F179-F168)*'General inputs'!G$10*months_in_year/(1+'General inputs'!$D$6)^(COUNTA($D155:F155)-1)</f>
        <v>4638214.940033894</v>
      </c>
      <c r="G157" s="15">
        <f>(G179-G168)*'General inputs'!H$10*months_in_year/(1+'General inputs'!$D$6)^(COUNTA($D155:G155)-1)</f>
        <v>5731498.2267950494</v>
      </c>
      <c r="H157" s="15">
        <f>(H179-H168)*'General inputs'!I$10*months_in_year/(1+'General inputs'!$D$6)^(COUNTA($D155:H155)-1)</f>
        <v>6639826.4907264253</v>
      </c>
      <c r="I157" s="15">
        <f>(I179-I168)*'General inputs'!J$10*months_in_year/(1+'General inputs'!$D$6)^(COUNTA($D155:I155)-1)</f>
        <v>7384422.4178607147</v>
      </c>
      <c r="J157" s="15">
        <f>(J179-J168)*'General inputs'!K$10*months_in_year/(1+'General inputs'!$D$6)^(COUNTA($D155:J155)-1)</f>
        <v>9125019.9788207784</v>
      </c>
      <c r="K157" s="15">
        <f>(K179-K168)*'General inputs'!L$10*months_in_year/(1+'General inputs'!$D$6)^(COUNTA($D155:K155)-1)</f>
        <v>10571153.82161814</v>
      </c>
      <c r="L157" s="15">
        <f>(L179-L168)*'General inputs'!M$10*months_in_year/(1+'General inputs'!$D$6)^(COUNTA($D155:L155)-1)</f>
        <v>11756612.220520638</v>
      </c>
      <c r="M157" s="15">
        <f>(M179-M168)*'General inputs'!N$10*months_in_year/(1+'General inputs'!$D$6)^(COUNTA($D155:M155)-1)</f>
        <v>8171880.5981376078</v>
      </c>
      <c r="N157" s="15">
        <f>(N179-N168)*'General inputs'!O$10*months_in_year/(1+'General inputs'!$D$6)^(COUNTA($D155:N155)-1)</f>
        <v>7573568.6729727602</v>
      </c>
      <c r="O157" s="15">
        <f>(O179-O168)*'General inputs'!P$10*months_in_year/(1+'General inputs'!$D$6)^(COUNTA($D155:O155)-1)</f>
        <v>7019062.7182324016</v>
      </c>
      <c r="P157" s="15">
        <f>(P179-P168)*'General inputs'!Q$10*months_in_year/(1+'General inputs'!$D$6)^(COUNTA($D155:P155)-1)</f>
        <v>6505155.4385842467</v>
      </c>
      <c r="Q157" s="15">
        <f>(Q179-Q168)*'General inputs'!R$10*months_in_year/(1+'General inputs'!$D$6)^(COUNTA($D155:Q155)-1)</f>
        <v>6028874.3638408221</v>
      </c>
      <c r="R157" s="15">
        <f>(R179-R168)*'General inputs'!S$10*months_in_year/(1+'General inputs'!$D$6)^(COUNTA($D155:R155)-1)</f>
        <v>5587464.6560155917</v>
      </c>
      <c r="S157" s="15">
        <f>(S179-S168)*'General inputs'!T$10*months_in_year/(1+'General inputs'!$D$6)^(COUNTA($D155:S155)-1)</f>
        <v>5178373.1751766363</v>
      </c>
      <c r="T157" s="15">
        <f>(T179-T168)*'General inputs'!U$10*months_in_year/(1+'General inputs'!$D$6)^(COUNTA($D155:T155)-1)</f>
        <v>4799233.7119338624</v>
      </c>
      <c r="U157" s="15">
        <f>(U179-U168)*'General inputs'!V$10*months_in_year/(1+'General inputs'!$D$6)^(COUNTA($D155:U155)-1)</f>
        <v>4447853.3011435242</v>
      </c>
      <c r="V157" s="15">
        <f>(V179-V168)*'General inputs'!W$10*months_in_year/(1+'General inputs'!$D$6)^(COUNTA($D155:V155)-1)</f>
        <v>4122199.5376677704</v>
      </c>
      <c r="W157" s="15">
        <f>(W179-W168)*'General inputs'!X$10*months_in_year/(1+'General inputs'!$D$6)^(COUNTA($D155:W155)-1)</f>
        <v>3820388.8208227716</v>
      </c>
    </row>
    <row r="158" spans="1:41" x14ac:dyDescent="0.45">
      <c r="C158" s="3" t="s">
        <v>54</v>
      </c>
      <c r="D158" s="40">
        <f>D152</f>
        <v>0</v>
      </c>
      <c r="E158" s="40">
        <f t="shared" ref="E158:W158" si="28">E152</f>
        <v>0</v>
      </c>
      <c r="F158" s="40">
        <f t="shared" si="28"/>
        <v>0</v>
      </c>
      <c r="G158" s="40">
        <f t="shared" si="28"/>
        <v>0</v>
      </c>
      <c r="H158" s="40">
        <f t="shared" si="28"/>
        <v>0</v>
      </c>
      <c r="I158" s="40">
        <f t="shared" si="28"/>
        <v>0</v>
      </c>
      <c r="J158" s="40">
        <f t="shared" si="28"/>
        <v>0</v>
      </c>
      <c r="K158" s="40">
        <f t="shared" si="28"/>
        <v>0</v>
      </c>
      <c r="L158" s="40">
        <f t="shared" si="28"/>
        <v>0</v>
      </c>
      <c r="M158" s="40">
        <f t="shared" si="28"/>
        <v>0</v>
      </c>
      <c r="N158" s="40">
        <f t="shared" si="28"/>
        <v>1109923.2633177917</v>
      </c>
      <c r="O158" s="40">
        <f t="shared" si="28"/>
        <v>1028659.1875049043</v>
      </c>
      <c r="P158" s="40">
        <f t="shared" si="28"/>
        <v>953344.93744662125</v>
      </c>
      <c r="Q158" s="40">
        <f t="shared" si="28"/>
        <v>883544.89105340256</v>
      </c>
      <c r="R158" s="40">
        <f t="shared" si="28"/>
        <v>818855.32071677735</v>
      </c>
      <c r="S158" s="40">
        <f t="shared" si="28"/>
        <v>758902.05812490929</v>
      </c>
      <c r="T158" s="40">
        <f t="shared" si="28"/>
        <v>703338.33005088929</v>
      </c>
      <c r="U158" s="40">
        <f t="shared" si="28"/>
        <v>651842.75259581953</v>
      </c>
      <c r="V158" s="40">
        <f t="shared" si="28"/>
        <v>604117.47228528233</v>
      </c>
      <c r="W158" s="40">
        <f t="shared" si="28"/>
        <v>559886.44326717546</v>
      </c>
    </row>
    <row r="159" spans="1:41" x14ac:dyDescent="0.45">
      <c r="C159" s="3" t="s">
        <v>55</v>
      </c>
      <c r="D159" s="14">
        <f t="shared" ref="D159:W159" si="29">SUM(D156:D158)</f>
        <v>-562504955.1620903</v>
      </c>
      <c r="E159" s="14">
        <f t="shared" si="29"/>
        <v>-22648161.232988916</v>
      </c>
      <c r="F159" s="14">
        <f t="shared" si="29"/>
        <v>-19443883.156833548</v>
      </c>
      <c r="G159" s="14">
        <f t="shared" si="29"/>
        <v>-16587406.40422204</v>
      </c>
      <c r="H159" s="14">
        <f t="shared" si="29"/>
        <v>-14044978.542653643</v>
      </c>
      <c r="I159" s="14">
        <f t="shared" si="29"/>
        <v>-11785925.157097643</v>
      </c>
      <c r="J159" s="14">
        <f t="shared" si="29"/>
        <v>-8641752.5651628748</v>
      </c>
      <c r="K159" s="14">
        <f t="shared" si="29"/>
        <v>-5894807.7576067466</v>
      </c>
      <c r="L159" s="14">
        <f t="shared" si="29"/>
        <v>11756612.220520638</v>
      </c>
      <c r="M159" s="14">
        <f t="shared" si="29"/>
        <v>8171880.5981376078</v>
      </c>
      <c r="N159" s="14">
        <f t="shared" si="29"/>
        <v>7104935.4198631514</v>
      </c>
      <c r="O159" s="14">
        <f t="shared" si="29"/>
        <v>3048523.5947243348</v>
      </c>
      <c r="P159" s="14">
        <f t="shared" si="29"/>
        <v>5636929.6410975223</v>
      </c>
      <c r="Q159" s="14">
        <f t="shared" si="29"/>
        <v>4521874.5502830399</v>
      </c>
      <c r="R159" s="14">
        <f t="shared" si="29"/>
        <v>5011991.2312405314</v>
      </c>
      <c r="S159" s="14">
        <f t="shared" si="29"/>
        <v>5937275.2333015455</v>
      </c>
      <c r="T159" s="14">
        <f t="shared" si="29"/>
        <v>5502572.0419847518</v>
      </c>
      <c r="U159" s="14">
        <f t="shared" si="29"/>
        <v>5099696.0537393438</v>
      </c>
      <c r="V159" s="14">
        <f t="shared" si="29"/>
        <v>4726317.0099530527</v>
      </c>
      <c r="W159" s="14">
        <f t="shared" si="29"/>
        <v>4380275.2640899476</v>
      </c>
    </row>
    <row r="160" spans="1:41" x14ac:dyDescent="0.45">
      <c r="A160" s="2" t="s">
        <v>56</v>
      </c>
    </row>
    <row r="161" spans="1:41" ht="21" outlineLevel="1" x14ac:dyDescent="0.45">
      <c r="A161" s="19" t="s">
        <v>75</v>
      </c>
    </row>
    <row r="162" spans="1:41" ht="18" outlineLevel="1" x14ac:dyDescent="0.45">
      <c r="B162" s="18" t="s">
        <v>5</v>
      </c>
      <c r="D162" s="4" t="s">
        <v>4</v>
      </c>
      <c r="E162" s="4" t="s">
        <v>7</v>
      </c>
      <c r="F162" s="4" t="s">
        <v>8</v>
      </c>
      <c r="G162" s="4" t="s">
        <v>9</v>
      </c>
      <c r="H162" s="4" t="s">
        <v>10</v>
      </c>
      <c r="I162" s="4" t="s">
        <v>11</v>
      </c>
      <c r="J162" s="4" t="s">
        <v>12</v>
      </c>
      <c r="K162" s="4" t="s">
        <v>13</v>
      </c>
      <c r="L162" s="4" t="s">
        <v>14</v>
      </c>
      <c r="M162" s="4" t="s">
        <v>15</v>
      </c>
      <c r="N162" s="4" t="s">
        <v>16</v>
      </c>
      <c r="O162" s="4" t="s">
        <v>17</v>
      </c>
      <c r="P162" s="4" t="s">
        <v>18</v>
      </c>
      <c r="Q162" s="4" t="s">
        <v>19</v>
      </c>
      <c r="R162" s="4" t="s">
        <v>20</v>
      </c>
      <c r="S162" s="4" t="s">
        <v>21</v>
      </c>
      <c r="T162" s="4" t="s">
        <v>22</v>
      </c>
      <c r="U162" s="4" t="s">
        <v>23</v>
      </c>
      <c r="V162" s="4" t="s">
        <v>24</v>
      </c>
      <c r="W162" s="4" t="s">
        <v>25</v>
      </c>
      <c r="X162" s="4" t="s">
        <v>26</v>
      </c>
      <c r="Y162" s="4" t="s">
        <v>27</v>
      </c>
      <c r="Z162" s="4" t="s">
        <v>28</v>
      </c>
      <c r="AA162" s="4" t="s">
        <v>29</v>
      </c>
      <c r="AB162" s="4" t="s">
        <v>30</v>
      </c>
      <c r="AC162" s="4" t="s">
        <v>31</v>
      </c>
      <c r="AD162" s="4" t="s">
        <v>32</v>
      </c>
      <c r="AE162" s="4" t="s">
        <v>33</v>
      </c>
      <c r="AF162" s="4" t="s">
        <v>34</v>
      </c>
      <c r="AG162" s="4" t="s">
        <v>35</v>
      </c>
      <c r="AH162" s="4" t="s">
        <v>36</v>
      </c>
      <c r="AI162" s="4" t="s">
        <v>37</v>
      </c>
      <c r="AJ162" s="4" t="s">
        <v>38</v>
      </c>
      <c r="AK162" s="4" t="s">
        <v>39</v>
      </c>
      <c r="AL162" s="4" t="s">
        <v>40</v>
      </c>
      <c r="AM162" s="4" t="s">
        <v>41</v>
      </c>
      <c r="AN162" s="4" t="s">
        <v>42</v>
      </c>
      <c r="AO162" s="4" t="s">
        <v>43</v>
      </c>
    </row>
    <row r="163" spans="1:41" outlineLevel="1" x14ac:dyDescent="0.45">
      <c r="C163" s="17" t="s">
        <v>44</v>
      </c>
      <c r="D163" s="52">
        <f>D139</f>
        <v>0</v>
      </c>
      <c r="E163" s="52">
        <f t="shared" ref="E163:AO163" si="30">E139</f>
        <v>800000</v>
      </c>
      <c r="F163" s="52">
        <f t="shared" si="30"/>
        <v>1200000</v>
      </c>
      <c r="G163" s="52">
        <f t="shared" si="30"/>
        <v>1600000</v>
      </c>
      <c r="H163" s="52">
        <f t="shared" si="30"/>
        <v>2000000</v>
      </c>
      <c r="I163" s="52">
        <f t="shared" si="30"/>
        <v>2400000</v>
      </c>
      <c r="J163" s="52">
        <f t="shared" si="30"/>
        <v>2700000</v>
      </c>
      <c r="K163" s="52">
        <f t="shared" si="30"/>
        <v>3000000</v>
      </c>
      <c r="L163" s="52">
        <f t="shared" si="30"/>
        <v>3300000</v>
      </c>
      <c r="M163" s="52">
        <f t="shared" si="30"/>
        <v>3600000</v>
      </c>
      <c r="N163" s="52">
        <f t="shared" si="30"/>
        <v>3600000</v>
      </c>
      <c r="O163" s="52">
        <f t="shared" si="30"/>
        <v>3600000</v>
      </c>
      <c r="P163" s="52">
        <f t="shared" si="30"/>
        <v>3600000</v>
      </c>
      <c r="Q163" s="52">
        <f t="shared" si="30"/>
        <v>3600000</v>
      </c>
      <c r="R163" s="52">
        <f t="shared" si="30"/>
        <v>3600000</v>
      </c>
      <c r="S163" s="52">
        <f t="shared" si="30"/>
        <v>3600000</v>
      </c>
      <c r="T163" s="52">
        <f t="shared" si="30"/>
        <v>3600000</v>
      </c>
      <c r="U163" s="52">
        <f t="shared" si="30"/>
        <v>3600000</v>
      </c>
      <c r="V163" s="52">
        <f t="shared" si="30"/>
        <v>3600000</v>
      </c>
      <c r="W163" s="52">
        <f t="shared" si="30"/>
        <v>3600000</v>
      </c>
      <c r="X163" s="52">
        <f t="shared" si="30"/>
        <v>3600000</v>
      </c>
      <c r="Y163" s="52">
        <f t="shared" si="30"/>
        <v>3600000</v>
      </c>
      <c r="Z163" s="52">
        <f t="shared" si="30"/>
        <v>3600000</v>
      </c>
      <c r="AA163" s="52">
        <f t="shared" si="30"/>
        <v>3600000</v>
      </c>
      <c r="AB163" s="52">
        <f t="shared" si="30"/>
        <v>3600000</v>
      </c>
      <c r="AC163" s="52">
        <f t="shared" si="30"/>
        <v>3600000</v>
      </c>
      <c r="AD163" s="52">
        <f t="shared" si="30"/>
        <v>3600000</v>
      </c>
      <c r="AE163" s="52">
        <f t="shared" si="30"/>
        <v>3600000</v>
      </c>
      <c r="AF163" s="52">
        <f t="shared" si="30"/>
        <v>3600000</v>
      </c>
      <c r="AG163" s="52">
        <f t="shared" si="30"/>
        <v>3600000</v>
      </c>
      <c r="AH163" s="52">
        <f t="shared" si="30"/>
        <v>3600000</v>
      </c>
      <c r="AI163" s="52">
        <f t="shared" si="30"/>
        <v>3600000</v>
      </c>
      <c r="AJ163" s="52">
        <f t="shared" si="30"/>
        <v>3600000</v>
      </c>
      <c r="AK163" s="52">
        <f t="shared" si="30"/>
        <v>3600000</v>
      </c>
      <c r="AL163" s="52">
        <f t="shared" si="30"/>
        <v>3600000</v>
      </c>
      <c r="AM163" s="52">
        <f t="shared" si="30"/>
        <v>3600000</v>
      </c>
      <c r="AN163" s="52">
        <f t="shared" si="30"/>
        <v>3600000</v>
      </c>
      <c r="AO163" s="52">
        <f t="shared" si="30"/>
        <v>3600000</v>
      </c>
    </row>
    <row r="164" spans="1:41" outlineLevel="1" x14ac:dyDescent="0.45">
      <c r="C164" s="17" t="s">
        <v>45</v>
      </c>
      <c r="D164" s="52">
        <f t="shared" ref="D164:AO164" si="31">D140</f>
        <v>8814814</v>
      </c>
      <c r="E164" s="52">
        <f t="shared" si="31"/>
        <v>8014814</v>
      </c>
      <c r="F164" s="52">
        <f t="shared" si="31"/>
        <v>7214814</v>
      </c>
      <c r="G164" s="52">
        <f t="shared" si="31"/>
        <v>6014814</v>
      </c>
      <c r="H164" s="52">
        <f t="shared" si="31"/>
        <v>5214814</v>
      </c>
      <c r="I164" s="52">
        <f t="shared" si="31"/>
        <v>5214814</v>
      </c>
      <c r="J164" s="52">
        <f t="shared" si="31"/>
        <v>5214814</v>
      </c>
      <c r="K164" s="52">
        <f t="shared" si="31"/>
        <v>5214814</v>
      </c>
      <c r="L164" s="52">
        <f t="shared" si="31"/>
        <v>5214814</v>
      </c>
      <c r="M164" s="52">
        <f t="shared" si="31"/>
        <v>5214814</v>
      </c>
      <c r="N164" s="52">
        <f t="shared" si="31"/>
        <v>5214814</v>
      </c>
      <c r="O164" s="52">
        <f t="shared" si="31"/>
        <v>5214814</v>
      </c>
      <c r="P164" s="52">
        <f t="shared" si="31"/>
        <v>5214814</v>
      </c>
      <c r="Q164" s="52">
        <f t="shared" si="31"/>
        <v>5214814</v>
      </c>
      <c r="R164" s="52">
        <f t="shared" si="31"/>
        <v>5214814</v>
      </c>
      <c r="S164" s="52">
        <f t="shared" si="31"/>
        <v>5214814</v>
      </c>
      <c r="T164" s="52">
        <f t="shared" si="31"/>
        <v>5214814</v>
      </c>
      <c r="U164" s="52">
        <f t="shared" si="31"/>
        <v>5214814</v>
      </c>
      <c r="V164" s="52">
        <f t="shared" si="31"/>
        <v>5214814</v>
      </c>
      <c r="W164" s="52">
        <f t="shared" si="31"/>
        <v>5214814</v>
      </c>
      <c r="X164" s="52">
        <f t="shared" si="31"/>
        <v>5214814</v>
      </c>
      <c r="Y164" s="52">
        <f t="shared" si="31"/>
        <v>5214814</v>
      </c>
      <c r="Z164" s="52">
        <f t="shared" si="31"/>
        <v>5214814</v>
      </c>
      <c r="AA164" s="52">
        <f t="shared" si="31"/>
        <v>5214814</v>
      </c>
      <c r="AB164" s="52">
        <f t="shared" si="31"/>
        <v>5214814</v>
      </c>
      <c r="AC164" s="52">
        <f t="shared" si="31"/>
        <v>5214814</v>
      </c>
      <c r="AD164" s="52">
        <f t="shared" si="31"/>
        <v>5214814</v>
      </c>
      <c r="AE164" s="52">
        <f t="shared" si="31"/>
        <v>5214814</v>
      </c>
      <c r="AF164" s="52">
        <f t="shared" si="31"/>
        <v>5214814</v>
      </c>
      <c r="AG164" s="52">
        <f t="shared" si="31"/>
        <v>5214814</v>
      </c>
      <c r="AH164" s="52">
        <f t="shared" si="31"/>
        <v>5214814</v>
      </c>
      <c r="AI164" s="52">
        <f t="shared" si="31"/>
        <v>5214814</v>
      </c>
      <c r="AJ164" s="52">
        <f t="shared" si="31"/>
        <v>5214814</v>
      </c>
      <c r="AK164" s="52">
        <f t="shared" si="31"/>
        <v>5214814</v>
      </c>
      <c r="AL164" s="52">
        <f t="shared" si="31"/>
        <v>5214814</v>
      </c>
      <c r="AM164" s="52">
        <f t="shared" si="31"/>
        <v>5214814</v>
      </c>
      <c r="AN164" s="52">
        <f t="shared" si="31"/>
        <v>5214814</v>
      </c>
      <c r="AO164" s="52">
        <f t="shared" si="31"/>
        <v>5214814</v>
      </c>
    </row>
    <row r="165" spans="1:41" outlineLevel="1" x14ac:dyDescent="0.45">
      <c r="C165" s="17" t="s">
        <v>46</v>
      </c>
      <c r="D165" s="52">
        <f t="shared" ref="D165:AO165" si="32">D141</f>
        <v>1526888789.7816465</v>
      </c>
      <c r="E165" s="52">
        <f t="shared" si="32"/>
        <v>103043377.15923847</v>
      </c>
      <c r="F165" s="52">
        <f t="shared" si="32"/>
        <v>103043377.15923847</v>
      </c>
      <c r="G165" s="52">
        <f t="shared" si="32"/>
        <v>103043377.15923847</v>
      </c>
      <c r="H165" s="52">
        <f t="shared" si="32"/>
        <v>103043377.15923847</v>
      </c>
      <c r="I165" s="52">
        <f t="shared" si="32"/>
        <v>103043377.15923847</v>
      </c>
      <c r="J165" s="52">
        <f t="shared" si="32"/>
        <v>103043377.15923847</v>
      </c>
      <c r="K165" s="52">
        <f t="shared" si="32"/>
        <v>103043377.15923847</v>
      </c>
      <c r="L165" s="52">
        <f t="shared" si="32"/>
        <v>0</v>
      </c>
      <c r="M165" s="52">
        <f t="shared" si="32"/>
        <v>0</v>
      </c>
      <c r="N165" s="52">
        <f t="shared" si="32"/>
        <v>13389180.159633704</v>
      </c>
      <c r="O165" s="52">
        <f t="shared" si="32"/>
        <v>46089148.690987676</v>
      </c>
      <c r="P165" s="52">
        <f t="shared" si="32"/>
        <v>18145267.202004019</v>
      </c>
      <c r="Q165" s="52">
        <f t="shared" si="32"/>
        <v>25694232.04236716</v>
      </c>
      <c r="R165" s="52">
        <f t="shared" si="32"/>
        <v>16170572.570977345</v>
      </c>
      <c r="S165" s="52">
        <f t="shared" si="32"/>
        <v>0</v>
      </c>
      <c r="T165" s="52">
        <f t="shared" si="32"/>
        <v>0</v>
      </c>
      <c r="U165" s="52">
        <f t="shared" si="32"/>
        <v>0</v>
      </c>
      <c r="V165" s="52">
        <f t="shared" si="32"/>
        <v>0</v>
      </c>
      <c r="W165" s="52">
        <f t="shared" si="32"/>
        <v>0</v>
      </c>
      <c r="X165" s="52">
        <f t="shared" si="32"/>
        <v>296707639.41769522</v>
      </c>
      <c r="Y165" s="52">
        <f t="shared" si="32"/>
        <v>34096766.357636601</v>
      </c>
      <c r="Z165" s="52">
        <f t="shared" si="32"/>
        <v>23261086.972855199</v>
      </c>
      <c r="AA165" s="52">
        <f t="shared" si="32"/>
        <v>33377202.924909383</v>
      </c>
      <c r="AB165" s="52">
        <f t="shared" si="32"/>
        <v>21288546.394711085</v>
      </c>
      <c r="AC165" s="52">
        <f t="shared" si="32"/>
        <v>0</v>
      </c>
      <c r="AD165" s="52">
        <f t="shared" si="32"/>
        <v>0</v>
      </c>
      <c r="AE165" s="52">
        <f t="shared" si="32"/>
        <v>0</v>
      </c>
      <c r="AF165" s="52">
        <f t="shared" si="32"/>
        <v>0</v>
      </c>
      <c r="AG165" s="52">
        <f t="shared" si="32"/>
        <v>0</v>
      </c>
      <c r="AH165" s="52">
        <f t="shared" si="32"/>
        <v>5910101.5041807191</v>
      </c>
      <c r="AI165" s="52">
        <f t="shared" si="32"/>
        <v>9305991.6183531266</v>
      </c>
      <c r="AJ165" s="52">
        <f t="shared" si="32"/>
        <v>5733022.7710569724</v>
      </c>
      <c r="AK165" s="52">
        <f t="shared" si="32"/>
        <v>8118128.8621334694</v>
      </c>
      <c r="AL165" s="52">
        <f t="shared" si="32"/>
        <v>5109115.2165675266</v>
      </c>
      <c r="AM165" s="52">
        <f t="shared" si="32"/>
        <v>0</v>
      </c>
      <c r="AN165" s="52">
        <f t="shared" si="32"/>
        <v>0</v>
      </c>
      <c r="AO165" s="52">
        <f t="shared" si="32"/>
        <v>0</v>
      </c>
    </row>
    <row r="166" spans="1:41" outlineLevel="1" x14ac:dyDescent="0.45"/>
    <row r="167" spans="1:41" ht="18" outlineLevel="1" x14ac:dyDescent="0.45">
      <c r="B167" s="18" t="s">
        <v>6</v>
      </c>
      <c r="D167" s="4" t="s">
        <v>4</v>
      </c>
      <c r="E167" s="4" t="s">
        <v>7</v>
      </c>
      <c r="F167" s="4" t="s">
        <v>8</v>
      </c>
      <c r="G167" s="4" t="s">
        <v>9</v>
      </c>
      <c r="H167" s="4" t="s">
        <v>10</v>
      </c>
      <c r="I167" s="4" t="s">
        <v>11</v>
      </c>
      <c r="J167" s="4" t="s">
        <v>12</v>
      </c>
      <c r="K167" s="4" t="s">
        <v>13</v>
      </c>
      <c r="L167" s="4" t="s">
        <v>14</v>
      </c>
      <c r="M167" s="4" t="s">
        <v>15</v>
      </c>
      <c r="N167" s="4" t="s">
        <v>16</v>
      </c>
      <c r="O167" s="4" t="s">
        <v>17</v>
      </c>
      <c r="P167" s="4" t="s">
        <v>18</v>
      </c>
      <c r="Q167" s="4" t="s">
        <v>19</v>
      </c>
      <c r="R167" s="4" t="s">
        <v>20</v>
      </c>
      <c r="S167" s="4" t="s">
        <v>21</v>
      </c>
      <c r="T167" s="4" t="s">
        <v>22</v>
      </c>
      <c r="U167" s="4" t="s">
        <v>23</v>
      </c>
      <c r="V167" s="4" t="s">
        <v>24</v>
      </c>
      <c r="W167" s="4" t="s">
        <v>25</v>
      </c>
      <c r="X167" s="4" t="s">
        <v>26</v>
      </c>
      <c r="Y167" s="4" t="s">
        <v>27</v>
      </c>
      <c r="Z167" s="4" t="s">
        <v>28</v>
      </c>
      <c r="AA167" s="4" t="s">
        <v>29</v>
      </c>
      <c r="AB167" s="4" t="s">
        <v>30</v>
      </c>
      <c r="AC167" s="4" t="s">
        <v>31</v>
      </c>
      <c r="AD167" s="4" t="s">
        <v>32</v>
      </c>
      <c r="AE167" s="4" t="s">
        <v>33</v>
      </c>
      <c r="AF167" s="4" t="s">
        <v>34</v>
      </c>
      <c r="AG167" s="4" t="s">
        <v>35</v>
      </c>
      <c r="AH167" s="4" t="s">
        <v>36</v>
      </c>
      <c r="AI167" s="4" t="s">
        <v>37</v>
      </c>
      <c r="AJ167" s="4" t="s">
        <v>38</v>
      </c>
      <c r="AK167" s="4" t="s">
        <v>39</v>
      </c>
      <c r="AL167" s="4" t="s">
        <v>40</v>
      </c>
      <c r="AM167" s="4" t="s">
        <v>41</v>
      </c>
      <c r="AN167" s="4" t="s">
        <v>42</v>
      </c>
      <c r="AO167" s="4" t="s">
        <v>43</v>
      </c>
    </row>
    <row r="168" spans="1:41" outlineLevel="1" x14ac:dyDescent="0.45">
      <c r="C168" s="17" t="s">
        <v>44</v>
      </c>
      <c r="D168" s="52">
        <f>D144</f>
        <v>0</v>
      </c>
      <c r="E168" s="52">
        <f t="shared" ref="E168:AO168" si="33">E144</f>
        <v>800000</v>
      </c>
      <c r="F168" s="52">
        <f t="shared" si="33"/>
        <v>1200000</v>
      </c>
      <c r="G168" s="52">
        <f t="shared" si="33"/>
        <v>1600000</v>
      </c>
      <c r="H168" s="52">
        <f t="shared" si="33"/>
        <v>2000000</v>
      </c>
      <c r="I168" s="52">
        <f t="shared" si="33"/>
        <v>2400000</v>
      </c>
      <c r="J168" s="52">
        <f t="shared" si="33"/>
        <v>2700000</v>
      </c>
      <c r="K168" s="52">
        <f t="shared" si="33"/>
        <v>3000000</v>
      </c>
      <c r="L168" s="52">
        <f t="shared" si="33"/>
        <v>3300000</v>
      </c>
      <c r="M168" s="52">
        <f t="shared" si="33"/>
        <v>3600000</v>
      </c>
      <c r="N168" s="52">
        <f t="shared" si="33"/>
        <v>3600000</v>
      </c>
      <c r="O168" s="52">
        <f t="shared" si="33"/>
        <v>3600000</v>
      </c>
      <c r="P168" s="52">
        <f t="shared" si="33"/>
        <v>3600000</v>
      </c>
      <c r="Q168" s="52">
        <f t="shared" si="33"/>
        <v>3600000</v>
      </c>
      <c r="R168" s="52">
        <f t="shared" si="33"/>
        <v>3600000</v>
      </c>
      <c r="S168" s="52">
        <f t="shared" si="33"/>
        <v>3600000</v>
      </c>
      <c r="T168" s="52">
        <f t="shared" si="33"/>
        <v>3600000</v>
      </c>
      <c r="U168" s="52">
        <f t="shared" si="33"/>
        <v>3600000</v>
      </c>
      <c r="V168" s="52">
        <f t="shared" si="33"/>
        <v>3600000</v>
      </c>
      <c r="W168" s="52">
        <f t="shared" si="33"/>
        <v>3600000</v>
      </c>
      <c r="X168" s="52">
        <f t="shared" si="33"/>
        <v>3600000</v>
      </c>
      <c r="Y168" s="52">
        <f t="shared" si="33"/>
        <v>3600000</v>
      </c>
      <c r="Z168" s="52">
        <f t="shared" si="33"/>
        <v>3600000</v>
      </c>
      <c r="AA168" s="52">
        <f t="shared" si="33"/>
        <v>3600000</v>
      </c>
      <c r="AB168" s="52">
        <f t="shared" si="33"/>
        <v>3600000</v>
      </c>
      <c r="AC168" s="52">
        <f t="shared" si="33"/>
        <v>3600000</v>
      </c>
      <c r="AD168" s="52">
        <f t="shared" si="33"/>
        <v>3600000</v>
      </c>
      <c r="AE168" s="52">
        <f t="shared" si="33"/>
        <v>3600000</v>
      </c>
      <c r="AF168" s="52">
        <f t="shared" si="33"/>
        <v>3600000</v>
      </c>
      <c r="AG168" s="52">
        <f t="shared" si="33"/>
        <v>3600000</v>
      </c>
      <c r="AH168" s="52">
        <f t="shared" si="33"/>
        <v>3600000</v>
      </c>
      <c r="AI168" s="52">
        <f t="shared" si="33"/>
        <v>3600000</v>
      </c>
      <c r="AJ168" s="52">
        <f t="shared" si="33"/>
        <v>3600000</v>
      </c>
      <c r="AK168" s="52">
        <f t="shared" si="33"/>
        <v>3600000</v>
      </c>
      <c r="AL168" s="52">
        <f t="shared" si="33"/>
        <v>3600000</v>
      </c>
      <c r="AM168" s="52">
        <f t="shared" si="33"/>
        <v>3600000</v>
      </c>
      <c r="AN168" s="52">
        <f t="shared" si="33"/>
        <v>3600000</v>
      </c>
      <c r="AO168" s="52">
        <f t="shared" si="33"/>
        <v>3600000</v>
      </c>
    </row>
    <row r="169" spans="1:41" outlineLevel="1" x14ac:dyDescent="0.45">
      <c r="C169" s="17" t="s">
        <v>45</v>
      </c>
      <c r="D169" s="52">
        <f t="shared" ref="D169:AO169" si="34">D145</f>
        <v>8814814</v>
      </c>
      <c r="E169" s="52">
        <f t="shared" si="34"/>
        <v>8014814</v>
      </c>
      <c r="F169" s="52">
        <f t="shared" si="34"/>
        <v>7214814</v>
      </c>
      <c r="G169" s="52">
        <f t="shared" si="34"/>
        <v>6014814</v>
      </c>
      <c r="H169" s="52">
        <f t="shared" si="34"/>
        <v>5214814</v>
      </c>
      <c r="I169" s="52">
        <f t="shared" si="34"/>
        <v>5214814</v>
      </c>
      <c r="J169" s="52">
        <f t="shared" si="34"/>
        <v>5214814</v>
      </c>
      <c r="K169" s="52">
        <f t="shared" si="34"/>
        <v>5214814</v>
      </c>
      <c r="L169" s="52">
        <f t="shared" si="34"/>
        <v>5214814</v>
      </c>
      <c r="M169" s="52">
        <f t="shared" si="34"/>
        <v>5214814</v>
      </c>
      <c r="N169" s="52">
        <f t="shared" si="34"/>
        <v>5214814</v>
      </c>
      <c r="O169" s="52">
        <f t="shared" si="34"/>
        <v>5214814</v>
      </c>
      <c r="P169" s="52">
        <f t="shared" si="34"/>
        <v>5214814</v>
      </c>
      <c r="Q169" s="52">
        <f t="shared" si="34"/>
        <v>5214814</v>
      </c>
      <c r="R169" s="52">
        <f t="shared" si="34"/>
        <v>5214814</v>
      </c>
      <c r="S169" s="52">
        <f t="shared" si="34"/>
        <v>5214814</v>
      </c>
      <c r="T169" s="52">
        <f t="shared" si="34"/>
        <v>5214814</v>
      </c>
      <c r="U169" s="52">
        <f t="shared" si="34"/>
        <v>5214814</v>
      </c>
      <c r="V169" s="52">
        <f t="shared" si="34"/>
        <v>5214814</v>
      </c>
      <c r="W169" s="52">
        <f t="shared" si="34"/>
        <v>5214814</v>
      </c>
      <c r="X169" s="52">
        <f t="shared" si="34"/>
        <v>5214814</v>
      </c>
      <c r="Y169" s="52">
        <f t="shared" si="34"/>
        <v>5214814</v>
      </c>
      <c r="Z169" s="52">
        <f t="shared" si="34"/>
        <v>5214814</v>
      </c>
      <c r="AA169" s="52">
        <f t="shared" si="34"/>
        <v>5214814</v>
      </c>
      <c r="AB169" s="52">
        <f t="shared" si="34"/>
        <v>5214814</v>
      </c>
      <c r="AC169" s="52">
        <f t="shared" si="34"/>
        <v>5214814</v>
      </c>
      <c r="AD169" s="52">
        <f t="shared" si="34"/>
        <v>5214814</v>
      </c>
      <c r="AE169" s="52">
        <f t="shared" si="34"/>
        <v>5214814</v>
      </c>
      <c r="AF169" s="52">
        <f t="shared" si="34"/>
        <v>5214814</v>
      </c>
      <c r="AG169" s="52">
        <f t="shared" si="34"/>
        <v>5214814</v>
      </c>
      <c r="AH169" s="52">
        <f t="shared" si="34"/>
        <v>5214814</v>
      </c>
      <c r="AI169" s="52">
        <f t="shared" si="34"/>
        <v>5214814</v>
      </c>
      <c r="AJ169" s="52">
        <f t="shared" si="34"/>
        <v>5214814</v>
      </c>
      <c r="AK169" s="52">
        <f t="shared" si="34"/>
        <v>5214814</v>
      </c>
      <c r="AL169" s="52">
        <f t="shared" si="34"/>
        <v>5214814</v>
      </c>
      <c r="AM169" s="52">
        <f t="shared" si="34"/>
        <v>5214814</v>
      </c>
      <c r="AN169" s="52">
        <f t="shared" si="34"/>
        <v>5214814</v>
      </c>
      <c r="AO169" s="52">
        <f t="shared" si="34"/>
        <v>5214814</v>
      </c>
    </row>
    <row r="170" spans="1:41" outlineLevel="1" x14ac:dyDescent="0.45">
      <c r="C170" s="17" t="s">
        <v>46</v>
      </c>
      <c r="D170" s="52">
        <f t="shared" ref="D170:AO170" si="35">D146</f>
        <v>1870465835.745739</v>
      </c>
      <c r="E170" s="52">
        <f t="shared" si="35"/>
        <v>103043377.15923847</v>
      </c>
      <c r="F170" s="52">
        <f t="shared" si="35"/>
        <v>103043377.15923847</v>
      </c>
      <c r="G170" s="52">
        <f t="shared" si="35"/>
        <v>103043377.15923847</v>
      </c>
      <c r="H170" s="52">
        <f t="shared" si="35"/>
        <v>103043377.15923847</v>
      </c>
      <c r="I170" s="52">
        <f t="shared" si="35"/>
        <v>103043377.15923847</v>
      </c>
      <c r="J170" s="52">
        <f t="shared" si="35"/>
        <v>103043377.15923847</v>
      </c>
      <c r="K170" s="52">
        <f t="shared" si="35"/>
        <v>103043377.15923847</v>
      </c>
      <c r="L170" s="52">
        <f t="shared" si="35"/>
        <v>0</v>
      </c>
      <c r="M170" s="52">
        <f t="shared" si="35"/>
        <v>0</v>
      </c>
      <c r="N170" s="52">
        <f t="shared" si="35"/>
        <v>13389180.159633704</v>
      </c>
      <c r="O170" s="52">
        <f t="shared" si="35"/>
        <v>46089148.690987676</v>
      </c>
      <c r="P170" s="52">
        <f t="shared" si="35"/>
        <v>18145267.202004019</v>
      </c>
      <c r="Q170" s="52">
        <f t="shared" si="35"/>
        <v>25694232.04236716</v>
      </c>
      <c r="R170" s="52">
        <f t="shared" si="35"/>
        <v>16170572.570977345</v>
      </c>
      <c r="S170" s="52">
        <f t="shared" si="35"/>
        <v>0</v>
      </c>
      <c r="T170" s="52">
        <f t="shared" si="35"/>
        <v>0</v>
      </c>
      <c r="U170" s="52">
        <f t="shared" si="35"/>
        <v>0</v>
      </c>
      <c r="V170" s="52">
        <f t="shared" si="35"/>
        <v>0</v>
      </c>
      <c r="W170" s="52">
        <f t="shared" si="35"/>
        <v>0</v>
      </c>
      <c r="X170" s="52">
        <f t="shared" si="35"/>
        <v>296707639.41769522</v>
      </c>
      <c r="Y170" s="52">
        <f t="shared" si="35"/>
        <v>34096766.357636601</v>
      </c>
      <c r="Z170" s="52">
        <f t="shared" si="35"/>
        <v>23261086.972855199</v>
      </c>
      <c r="AA170" s="52">
        <f t="shared" si="35"/>
        <v>33377202.924909383</v>
      </c>
      <c r="AB170" s="52">
        <f t="shared" si="35"/>
        <v>21288546.394711085</v>
      </c>
      <c r="AC170" s="52">
        <f t="shared" si="35"/>
        <v>0</v>
      </c>
      <c r="AD170" s="52">
        <f t="shared" si="35"/>
        <v>0</v>
      </c>
      <c r="AE170" s="52">
        <f t="shared" si="35"/>
        <v>0</v>
      </c>
      <c r="AF170" s="52">
        <f t="shared" si="35"/>
        <v>0</v>
      </c>
      <c r="AG170" s="52">
        <f t="shared" si="35"/>
        <v>0</v>
      </c>
      <c r="AH170" s="52">
        <f t="shared" si="35"/>
        <v>5910101.5041807191</v>
      </c>
      <c r="AI170" s="52">
        <f t="shared" si="35"/>
        <v>9305991.6183531266</v>
      </c>
      <c r="AJ170" s="52">
        <f t="shared" si="35"/>
        <v>5733022.7710569724</v>
      </c>
      <c r="AK170" s="52">
        <f t="shared" si="35"/>
        <v>8118128.8621334694</v>
      </c>
      <c r="AL170" s="52">
        <f t="shared" si="35"/>
        <v>5109115.2165675266</v>
      </c>
      <c r="AM170" s="52">
        <f t="shared" si="35"/>
        <v>0</v>
      </c>
      <c r="AN170" s="52">
        <f t="shared" si="35"/>
        <v>0</v>
      </c>
      <c r="AO170" s="52">
        <f t="shared" si="35"/>
        <v>0</v>
      </c>
    </row>
    <row r="171" spans="1:41" outlineLevel="1" x14ac:dyDescent="0.45"/>
    <row r="172" spans="1:41" ht="21" outlineLevel="1" x14ac:dyDescent="0.45">
      <c r="A172" s="19" t="s">
        <v>77</v>
      </c>
      <c r="C172" s="15"/>
      <c r="E172" s="44"/>
      <c r="F172" s="44"/>
      <c r="G172" s="44"/>
      <c r="H172" s="44"/>
      <c r="I172" s="44"/>
      <c r="J172" s="44"/>
      <c r="K172" s="44"/>
      <c r="L172" s="44"/>
    </row>
    <row r="173" spans="1:41" ht="18" outlineLevel="1" x14ac:dyDescent="0.45">
      <c r="B173" s="18" t="s">
        <v>5</v>
      </c>
      <c r="D173" s="4" t="s">
        <v>4</v>
      </c>
      <c r="E173" s="4" t="s">
        <v>7</v>
      </c>
      <c r="F173" s="4" t="s">
        <v>8</v>
      </c>
      <c r="G173" s="4" t="s">
        <v>9</v>
      </c>
      <c r="H173" s="4" t="s">
        <v>10</v>
      </c>
      <c r="I173" s="4" t="s">
        <v>11</v>
      </c>
      <c r="J173" s="4" t="s">
        <v>12</v>
      </c>
      <c r="K173" s="4" t="s">
        <v>13</v>
      </c>
      <c r="L173" s="4" t="s">
        <v>14</v>
      </c>
      <c r="M173" s="4" t="s">
        <v>15</v>
      </c>
      <c r="N173" s="4" t="s">
        <v>16</v>
      </c>
      <c r="O173" s="4" t="s">
        <v>17</v>
      </c>
      <c r="P173" s="4" t="s">
        <v>18</v>
      </c>
      <c r="Q173" s="4" t="s">
        <v>19</v>
      </c>
      <c r="R173" s="4" t="s">
        <v>20</v>
      </c>
      <c r="S173" s="4" t="s">
        <v>21</v>
      </c>
      <c r="T173" s="4" t="s">
        <v>22</v>
      </c>
      <c r="U173" s="4" t="s">
        <v>23</v>
      </c>
      <c r="V173" s="4" t="s">
        <v>24</v>
      </c>
      <c r="W173" s="4" t="s">
        <v>25</v>
      </c>
      <c r="X173" s="4" t="s">
        <v>26</v>
      </c>
      <c r="Y173" s="4" t="s">
        <v>27</v>
      </c>
      <c r="Z173" s="4" t="s">
        <v>28</v>
      </c>
      <c r="AA173" s="4" t="s">
        <v>29</v>
      </c>
      <c r="AB173" s="4" t="s">
        <v>30</v>
      </c>
      <c r="AC173" s="4" t="s">
        <v>31</v>
      </c>
      <c r="AD173" s="4" t="s">
        <v>32</v>
      </c>
      <c r="AE173" s="4" t="s">
        <v>33</v>
      </c>
      <c r="AF173" s="4" t="s">
        <v>34</v>
      </c>
      <c r="AG173" s="4" t="s">
        <v>35</v>
      </c>
      <c r="AH173" s="4" t="s">
        <v>36</v>
      </c>
      <c r="AI173" s="4" t="s">
        <v>37</v>
      </c>
      <c r="AJ173" s="4" t="s">
        <v>38</v>
      </c>
      <c r="AK173" s="4" t="s">
        <v>39</v>
      </c>
      <c r="AL173" s="4" t="s">
        <v>40</v>
      </c>
      <c r="AM173" s="4" t="s">
        <v>41</v>
      </c>
      <c r="AN173" s="4" t="s">
        <v>42</v>
      </c>
      <c r="AO173" s="4" t="s">
        <v>43</v>
      </c>
    </row>
    <row r="174" spans="1:41" outlineLevel="1" x14ac:dyDescent="0.45">
      <c r="C174" s="17" t="s">
        <v>44</v>
      </c>
      <c r="D174" s="15">
        <v>0</v>
      </c>
      <c r="E174" s="15">
        <v>1000000</v>
      </c>
      <c r="F174" s="15">
        <v>1500000</v>
      </c>
      <c r="G174" s="15">
        <v>2000000</v>
      </c>
      <c r="H174" s="15">
        <v>2500000</v>
      </c>
      <c r="I174" s="15">
        <v>3000000</v>
      </c>
      <c r="J174" s="15">
        <v>3500000</v>
      </c>
      <c r="K174" s="15">
        <v>4000000</v>
      </c>
      <c r="L174" s="15">
        <v>4500000</v>
      </c>
      <c r="M174" s="15">
        <v>4500000</v>
      </c>
      <c r="N174" s="15">
        <v>4500000</v>
      </c>
      <c r="O174" s="15">
        <v>4500000</v>
      </c>
      <c r="P174" s="15">
        <v>4500000</v>
      </c>
      <c r="Q174" s="15">
        <v>4500000</v>
      </c>
      <c r="R174" s="15">
        <v>4500000</v>
      </c>
      <c r="S174" s="15">
        <v>4500000</v>
      </c>
      <c r="T174" s="15">
        <v>4500000</v>
      </c>
      <c r="U174" s="15">
        <v>4500000</v>
      </c>
      <c r="V174" s="15">
        <v>4500000</v>
      </c>
      <c r="W174" s="15">
        <v>4500000</v>
      </c>
      <c r="X174" s="15">
        <v>4500000</v>
      </c>
      <c r="Y174" s="15">
        <v>4500000</v>
      </c>
      <c r="Z174" s="15">
        <v>4500000</v>
      </c>
      <c r="AA174" s="15">
        <v>4500000</v>
      </c>
      <c r="AB174" s="15">
        <v>4500000</v>
      </c>
      <c r="AC174" s="15">
        <v>4500000</v>
      </c>
      <c r="AD174" s="15">
        <v>4500000</v>
      </c>
      <c r="AE174" s="15">
        <v>4500000</v>
      </c>
      <c r="AF174" s="15">
        <v>4500000</v>
      </c>
      <c r="AG174" s="15">
        <v>4500000</v>
      </c>
      <c r="AH174" s="15">
        <v>4500000</v>
      </c>
      <c r="AI174" s="15">
        <v>4500000</v>
      </c>
      <c r="AJ174" s="15">
        <v>4500000</v>
      </c>
      <c r="AK174" s="15">
        <v>4500000</v>
      </c>
      <c r="AL174" s="15">
        <v>4500000</v>
      </c>
      <c r="AM174" s="15">
        <v>4500000</v>
      </c>
      <c r="AN174" s="15">
        <v>4500000</v>
      </c>
      <c r="AO174" s="15">
        <v>4500000</v>
      </c>
    </row>
    <row r="175" spans="1:41" outlineLevel="1" x14ac:dyDescent="0.45">
      <c r="C175" s="17" t="s">
        <v>45</v>
      </c>
      <c r="D175" s="15">
        <v>8814814</v>
      </c>
      <c r="E175" s="15">
        <v>7814814</v>
      </c>
      <c r="F175" s="15">
        <v>6814814</v>
      </c>
      <c r="G175" s="15">
        <v>5314814</v>
      </c>
      <c r="H175" s="15">
        <v>4314814</v>
      </c>
      <c r="I175" s="15">
        <v>4314814</v>
      </c>
      <c r="J175" s="15">
        <v>4314814</v>
      </c>
      <c r="K175" s="15">
        <v>4314814</v>
      </c>
      <c r="L175" s="15">
        <v>4314814</v>
      </c>
      <c r="M175" s="15">
        <v>4314814</v>
      </c>
      <c r="N175" s="15">
        <v>4314814</v>
      </c>
      <c r="O175" s="15">
        <v>4314814</v>
      </c>
      <c r="P175" s="15">
        <v>4314814</v>
      </c>
      <c r="Q175" s="15">
        <v>4314814</v>
      </c>
      <c r="R175" s="15">
        <v>4314814</v>
      </c>
      <c r="S175" s="15">
        <v>4314814</v>
      </c>
      <c r="T175" s="15">
        <v>4314814</v>
      </c>
      <c r="U175" s="15">
        <v>4314814</v>
      </c>
      <c r="V175" s="15">
        <v>4314814</v>
      </c>
      <c r="W175" s="15">
        <v>4314814</v>
      </c>
      <c r="X175" s="15">
        <v>4314814</v>
      </c>
      <c r="Y175" s="15">
        <v>4314814</v>
      </c>
      <c r="Z175" s="15">
        <v>4314814</v>
      </c>
      <c r="AA175" s="15">
        <v>4314814</v>
      </c>
      <c r="AB175" s="15">
        <v>4314814</v>
      </c>
      <c r="AC175" s="15">
        <v>4314814</v>
      </c>
      <c r="AD175" s="15">
        <v>4314814</v>
      </c>
      <c r="AE175" s="15">
        <v>4314814</v>
      </c>
      <c r="AF175" s="15">
        <v>4314814</v>
      </c>
      <c r="AG175" s="15">
        <v>4314814</v>
      </c>
      <c r="AH175" s="15">
        <v>4314814</v>
      </c>
      <c r="AI175" s="15">
        <v>4314814</v>
      </c>
      <c r="AJ175" s="15">
        <v>4314814</v>
      </c>
      <c r="AK175" s="15">
        <v>4314814</v>
      </c>
      <c r="AL175" s="15">
        <v>4314814</v>
      </c>
      <c r="AM175" s="15">
        <v>4314814</v>
      </c>
      <c r="AN175" s="15">
        <v>4314814</v>
      </c>
      <c r="AO175" s="15">
        <v>4314814</v>
      </c>
    </row>
    <row r="176" spans="1:41" outlineLevel="1" x14ac:dyDescent="0.45">
      <c r="C176" s="17" t="s">
        <v>46</v>
      </c>
      <c r="D176" s="15">
        <v>1964945592.2798593</v>
      </c>
      <c r="E176" s="15">
        <v>131080743.12963352</v>
      </c>
      <c r="F176" s="15">
        <v>131080743.12963352</v>
      </c>
      <c r="G176" s="15">
        <v>131080743.12963352</v>
      </c>
      <c r="H176" s="15">
        <v>131080743.12963352</v>
      </c>
      <c r="I176" s="15">
        <v>131080743.12963352</v>
      </c>
      <c r="J176" s="15">
        <v>131080743.12963352</v>
      </c>
      <c r="K176" s="15">
        <v>131080743.12963352</v>
      </c>
      <c r="L176" s="15">
        <v>0</v>
      </c>
      <c r="M176" s="15">
        <v>0</v>
      </c>
      <c r="N176" s="15">
        <v>16765741.02154059</v>
      </c>
      <c r="O176" s="15">
        <v>57627300.704937048</v>
      </c>
      <c r="P176" s="15">
        <v>22681584.002505023</v>
      </c>
      <c r="Q176" s="15">
        <v>32117790.05295895</v>
      </c>
      <c r="R176" s="15">
        <v>20213215.713721681</v>
      </c>
      <c r="S176" s="15">
        <v>0</v>
      </c>
      <c r="T176" s="15">
        <v>0</v>
      </c>
      <c r="U176" s="15">
        <v>0</v>
      </c>
      <c r="V176" s="15">
        <v>0</v>
      </c>
      <c r="W176" s="15">
        <v>0</v>
      </c>
      <c r="X176" s="15">
        <v>377701542.56720656</v>
      </c>
      <c r="Y176" s="15">
        <v>42851565.091540232</v>
      </c>
      <c r="Z176" s="15">
        <v>29270338.875366822</v>
      </c>
      <c r="AA176" s="15">
        <v>42002776.130825028</v>
      </c>
      <c r="AB176" s="15">
        <v>26791947.014673196</v>
      </c>
      <c r="AC176" s="15">
        <v>0</v>
      </c>
      <c r="AD176" s="15">
        <v>0</v>
      </c>
      <c r="AE176" s="15">
        <v>0</v>
      </c>
      <c r="AF176" s="15">
        <v>0</v>
      </c>
      <c r="AG176" s="15">
        <v>0</v>
      </c>
      <c r="AH176" s="15">
        <v>7399905.5358502939</v>
      </c>
      <c r="AI176" s="15">
        <v>11625977.619124198</v>
      </c>
      <c r="AJ176" s="15">
        <v>7166278.4638212156</v>
      </c>
      <c r="AK176" s="15">
        <v>10147661.077666836</v>
      </c>
      <c r="AL176" s="15">
        <v>6386394.0207094084</v>
      </c>
      <c r="AM176" s="15">
        <v>0</v>
      </c>
      <c r="AN176" s="15">
        <v>0</v>
      </c>
      <c r="AO176" s="15">
        <v>0</v>
      </c>
    </row>
    <row r="177" spans="1:41" outlineLevel="1" x14ac:dyDescent="0.45">
      <c r="E177" s="5"/>
    </row>
    <row r="178" spans="1:41" ht="18" outlineLevel="1" x14ac:dyDescent="0.45">
      <c r="B178" s="18" t="s">
        <v>6</v>
      </c>
      <c r="D178" s="4" t="s">
        <v>4</v>
      </c>
      <c r="E178" s="4" t="s">
        <v>7</v>
      </c>
      <c r="F178" s="4" t="s">
        <v>8</v>
      </c>
      <c r="G178" s="4" t="s">
        <v>9</v>
      </c>
      <c r="H178" s="4" t="s">
        <v>10</v>
      </c>
      <c r="I178" s="4" t="s">
        <v>11</v>
      </c>
      <c r="J178" s="4" t="s">
        <v>12</v>
      </c>
      <c r="K178" s="4" t="s">
        <v>13</v>
      </c>
      <c r="L178" s="4" t="s">
        <v>14</v>
      </c>
      <c r="M178" s="4" t="s">
        <v>15</v>
      </c>
      <c r="N178" s="4" t="s">
        <v>16</v>
      </c>
      <c r="O178" s="4" t="s">
        <v>17</v>
      </c>
      <c r="P178" s="4" t="s">
        <v>18</v>
      </c>
      <c r="Q178" s="4" t="s">
        <v>19</v>
      </c>
      <c r="R178" s="4" t="s">
        <v>20</v>
      </c>
      <c r="S178" s="4" t="s">
        <v>21</v>
      </c>
      <c r="T178" s="4" t="s">
        <v>22</v>
      </c>
      <c r="U178" s="4" t="s">
        <v>23</v>
      </c>
      <c r="V178" s="4" t="s">
        <v>24</v>
      </c>
      <c r="W178" s="4" t="s">
        <v>25</v>
      </c>
      <c r="X178" s="4" t="s">
        <v>26</v>
      </c>
      <c r="Y178" s="4" t="s">
        <v>27</v>
      </c>
      <c r="Z178" s="4" t="s">
        <v>28</v>
      </c>
      <c r="AA178" s="4" t="s">
        <v>29</v>
      </c>
      <c r="AB178" s="4" t="s">
        <v>30</v>
      </c>
      <c r="AC178" s="4" t="s">
        <v>31</v>
      </c>
      <c r="AD178" s="4" t="s">
        <v>32</v>
      </c>
      <c r="AE178" s="4" t="s">
        <v>33</v>
      </c>
      <c r="AF178" s="4" t="s">
        <v>34</v>
      </c>
      <c r="AG178" s="4" t="s">
        <v>35</v>
      </c>
      <c r="AH178" s="4" t="s">
        <v>36</v>
      </c>
      <c r="AI178" s="4" t="s">
        <v>37</v>
      </c>
      <c r="AJ178" s="4" t="s">
        <v>38</v>
      </c>
      <c r="AK178" s="4" t="s">
        <v>39</v>
      </c>
      <c r="AL178" s="4" t="s">
        <v>40</v>
      </c>
      <c r="AM178" s="4" t="s">
        <v>41</v>
      </c>
      <c r="AN178" s="4" t="s">
        <v>42</v>
      </c>
      <c r="AO178" s="4" t="s">
        <v>43</v>
      </c>
    </row>
    <row r="179" spans="1:41" outlineLevel="1" x14ac:dyDescent="0.45">
      <c r="C179" s="17" t="s">
        <v>44</v>
      </c>
      <c r="D179" s="15">
        <v>0</v>
      </c>
      <c r="E179" s="15">
        <v>1000000</v>
      </c>
      <c r="F179" s="15">
        <v>1500000</v>
      </c>
      <c r="G179" s="15">
        <v>2000000</v>
      </c>
      <c r="H179" s="15">
        <v>2500000</v>
      </c>
      <c r="I179" s="15">
        <v>3000000</v>
      </c>
      <c r="J179" s="15">
        <v>3500000</v>
      </c>
      <c r="K179" s="15">
        <v>4000000</v>
      </c>
      <c r="L179" s="15">
        <v>4500000</v>
      </c>
      <c r="M179" s="15">
        <v>4500000</v>
      </c>
      <c r="N179" s="15">
        <v>4500000</v>
      </c>
      <c r="O179" s="15">
        <v>4500000</v>
      </c>
      <c r="P179" s="15">
        <v>4500000</v>
      </c>
      <c r="Q179" s="15">
        <v>4500000</v>
      </c>
      <c r="R179" s="15">
        <v>4500000</v>
      </c>
      <c r="S179" s="15">
        <v>4500000</v>
      </c>
      <c r="T179" s="15">
        <v>4500000</v>
      </c>
      <c r="U179" s="15">
        <v>4500000</v>
      </c>
      <c r="V179" s="15">
        <v>4500000</v>
      </c>
      <c r="W179" s="15">
        <v>4500000</v>
      </c>
      <c r="X179" s="15">
        <v>4500000</v>
      </c>
      <c r="Y179" s="15">
        <v>4500000</v>
      </c>
      <c r="Z179" s="15">
        <v>4500000</v>
      </c>
      <c r="AA179" s="15">
        <v>4500000</v>
      </c>
      <c r="AB179" s="15">
        <v>4500000</v>
      </c>
      <c r="AC179" s="15">
        <v>4500000</v>
      </c>
      <c r="AD179" s="15">
        <v>4500000</v>
      </c>
      <c r="AE179" s="15">
        <v>4500000</v>
      </c>
      <c r="AF179" s="15">
        <v>4500000</v>
      </c>
      <c r="AG179" s="15">
        <v>4500000</v>
      </c>
      <c r="AH179" s="15">
        <v>4500000</v>
      </c>
      <c r="AI179" s="15">
        <v>4500000</v>
      </c>
      <c r="AJ179" s="15">
        <v>4500000</v>
      </c>
      <c r="AK179" s="15">
        <v>4500000</v>
      </c>
      <c r="AL179" s="15">
        <v>4500000</v>
      </c>
      <c r="AM179" s="15">
        <v>4500000</v>
      </c>
      <c r="AN179" s="15">
        <v>4500000</v>
      </c>
      <c r="AO179" s="15">
        <v>4500000</v>
      </c>
    </row>
    <row r="180" spans="1:41" outlineLevel="1" x14ac:dyDescent="0.45">
      <c r="C180" s="17" t="s">
        <v>45</v>
      </c>
      <c r="D180" s="15">
        <v>8814814</v>
      </c>
      <c r="E180" s="15">
        <v>7814814</v>
      </c>
      <c r="F180" s="15">
        <v>6814814</v>
      </c>
      <c r="G180" s="15">
        <v>5314814</v>
      </c>
      <c r="H180" s="15">
        <v>4314814</v>
      </c>
      <c r="I180" s="15">
        <v>4314814</v>
      </c>
      <c r="J180" s="15">
        <v>4314814</v>
      </c>
      <c r="K180" s="15">
        <v>4314814</v>
      </c>
      <c r="L180" s="15">
        <v>4314814</v>
      </c>
      <c r="M180" s="15">
        <v>4314814</v>
      </c>
      <c r="N180" s="15">
        <v>4314814</v>
      </c>
      <c r="O180" s="15">
        <v>4314814</v>
      </c>
      <c r="P180" s="15">
        <v>4314814</v>
      </c>
      <c r="Q180" s="15">
        <v>4314814</v>
      </c>
      <c r="R180" s="15">
        <v>4314814</v>
      </c>
      <c r="S180" s="15">
        <v>4314814</v>
      </c>
      <c r="T180" s="15">
        <v>4314814</v>
      </c>
      <c r="U180" s="15">
        <v>4314814</v>
      </c>
      <c r="V180" s="15">
        <v>4314814</v>
      </c>
      <c r="W180" s="15">
        <v>4314814</v>
      </c>
      <c r="X180" s="15">
        <v>4314814</v>
      </c>
      <c r="Y180" s="15">
        <v>4314814</v>
      </c>
      <c r="Z180" s="15">
        <v>4314814</v>
      </c>
      <c r="AA180" s="15">
        <v>4314814</v>
      </c>
      <c r="AB180" s="15">
        <v>4314814</v>
      </c>
      <c r="AC180" s="15">
        <v>4314814</v>
      </c>
      <c r="AD180" s="15">
        <v>4314814</v>
      </c>
      <c r="AE180" s="15">
        <v>4314814</v>
      </c>
      <c r="AF180" s="15">
        <v>4314814</v>
      </c>
      <c r="AG180" s="15">
        <v>4314814</v>
      </c>
      <c r="AH180" s="15">
        <v>4314814</v>
      </c>
      <c r="AI180" s="15">
        <v>4314814</v>
      </c>
      <c r="AJ180" s="15">
        <v>4314814</v>
      </c>
      <c r="AK180" s="15">
        <v>4314814</v>
      </c>
      <c r="AL180" s="15">
        <v>4314814</v>
      </c>
      <c r="AM180" s="15">
        <v>4314814</v>
      </c>
      <c r="AN180" s="15">
        <v>4314814</v>
      </c>
      <c r="AO180" s="15">
        <v>4314814</v>
      </c>
    </row>
    <row r="181" spans="1:41" outlineLevel="1" x14ac:dyDescent="0.45">
      <c r="C181" s="17" t="s">
        <v>46</v>
      </c>
      <c r="D181" s="15">
        <v>2432970790.9078293</v>
      </c>
      <c r="E181" s="15">
        <v>131080743.12963352</v>
      </c>
      <c r="F181" s="15">
        <v>131080743.12963352</v>
      </c>
      <c r="G181" s="15">
        <v>131080743.12963352</v>
      </c>
      <c r="H181" s="15">
        <v>131080743.12963352</v>
      </c>
      <c r="I181" s="15">
        <v>131080743.12963352</v>
      </c>
      <c r="J181" s="15">
        <v>131080743.12963352</v>
      </c>
      <c r="K181" s="15">
        <v>131080743.12963352</v>
      </c>
      <c r="L181" s="15">
        <v>0</v>
      </c>
      <c r="M181" s="15">
        <v>0</v>
      </c>
      <c r="N181" s="15">
        <v>16765741.02154059</v>
      </c>
      <c r="O181" s="15">
        <v>57627300.704937048</v>
      </c>
      <c r="P181" s="15">
        <v>22681584.002505023</v>
      </c>
      <c r="Q181" s="15">
        <v>32117790.05295895</v>
      </c>
      <c r="R181" s="15">
        <v>20213215.713721681</v>
      </c>
      <c r="S181" s="15">
        <v>0</v>
      </c>
      <c r="T181" s="15">
        <v>0</v>
      </c>
      <c r="U181" s="15">
        <v>0</v>
      </c>
      <c r="V181" s="15">
        <v>0</v>
      </c>
      <c r="W181" s="15">
        <v>0</v>
      </c>
      <c r="X181" s="15">
        <v>377701542.56720656</v>
      </c>
      <c r="Y181" s="15">
        <v>42851565.091540232</v>
      </c>
      <c r="Z181" s="15">
        <v>29270338.875366822</v>
      </c>
      <c r="AA181" s="15">
        <v>42002776.130825028</v>
      </c>
      <c r="AB181" s="15">
        <v>26791947.014673196</v>
      </c>
      <c r="AC181" s="15">
        <v>0</v>
      </c>
      <c r="AD181" s="15">
        <v>0</v>
      </c>
      <c r="AE181" s="15">
        <v>0</v>
      </c>
      <c r="AF181" s="15">
        <v>0</v>
      </c>
      <c r="AG181" s="15">
        <v>0</v>
      </c>
      <c r="AH181" s="15">
        <v>7399905.5358502939</v>
      </c>
      <c r="AI181" s="15">
        <v>11625977.619124198</v>
      </c>
      <c r="AJ181" s="15">
        <v>7166278.4638212156</v>
      </c>
      <c r="AK181" s="15">
        <v>10147661.077666836</v>
      </c>
      <c r="AL181" s="15">
        <v>6386394.0207094084</v>
      </c>
      <c r="AM181" s="15">
        <v>0</v>
      </c>
      <c r="AN181" s="15">
        <v>0</v>
      </c>
      <c r="AO181" s="15">
        <v>0</v>
      </c>
    </row>
    <row r="182" spans="1:41" x14ac:dyDescent="0.45">
      <c r="D182" s="4" t="s">
        <v>49</v>
      </c>
      <c r="E182" s="4" t="s">
        <v>50</v>
      </c>
      <c r="F182" s="4" t="s">
        <v>51</v>
      </c>
    </row>
    <row r="183" spans="1:41" ht="21" x14ac:dyDescent="0.45">
      <c r="A183" s="19" t="s">
        <v>78</v>
      </c>
      <c r="D183" s="20">
        <f>SUM(D188:W188)/million/5</f>
        <v>-79.119734056430303</v>
      </c>
      <c r="E183" s="20">
        <f>SUM(D194:W194)/million/5</f>
        <v>-133.96159620493879</v>
      </c>
      <c r="F183" s="20">
        <f>AVERAGE(D183:E183)</f>
        <v>-106.54066513068454</v>
      </c>
      <c r="G183" s="4"/>
      <c r="H183" s="4"/>
      <c r="I183" s="4"/>
      <c r="J183" s="4"/>
      <c r="K183" s="4"/>
      <c r="L183" s="4"/>
      <c r="M183" s="4"/>
      <c r="N183" s="4"/>
      <c r="O183" s="4"/>
      <c r="P183" s="4"/>
      <c r="Q183" s="4"/>
      <c r="R183" s="4"/>
      <c r="S183" s="4"/>
      <c r="T183" s="4"/>
      <c r="U183" s="4"/>
      <c r="V183" s="4"/>
      <c r="W183" s="4"/>
    </row>
    <row r="184" spans="1:41" ht="18" x14ac:dyDescent="0.45">
      <c r="B184" s="18" t="s">
        <v>5</v>
      </c>
      <c r="D184" s="4" t="s">
        <v>4</v>
      </c>
      <c r="E184" s="4" t="s">
        <v>7</v>
      </c>
      <c r="F184" s="4" t="s">
        <v>8</v>
      </c>
      <c r="G184" s="4" t="s">
        <v>9</v>
      </c>
      <c r="H184" s="4" t="s">
        <v>10</v>
      </c>
      <c r="I184" s="4" t="s">
        <v>11</v>
      </c>
      <c r="J184" s="4" t="s">
        <v>12</v>
      </c>
      <c r="K184" s="4" t="s">
        <v>13</v>
      </c>
      <c r="L184" s="4" t="s">
        <v>14</v>
      </c>
      <c r="M184" s="4" t="s">
        <v>15</v>
      </c>
      <c r="N184" s="4" t="s">
        <v>16</v>
      </c>
      <c r="O184" s="4" t="s">
        <v>17</v>
      </c>
      <c r="P184" s="4" t="s">
        <v>18</v>
      </c>
      <c r="Q184" s="4" t="s">
        <v>19</v>
      </c>
      <c r="R184" s="4" t="s">
        <v>20</v>
      </c>
      <c r="S184" s="4" t="s">
        <v>21</v>
      </c>
      <c r="T184" s="4" t="s">
        <v>22</v>
      </c>
      <c r="U184" s="4" t="s">
        <v>23</v>
      </c>
      <c r="V184" s="4" t="s">
        <v>24</v>
      </c>
      <c r="W184" s="4" t="s">
        <v>25</v>
      </c>
      <c r="X184" s="4"/>
      <c r="Y184" s="4"/>
      <c r="Z184" s="4"/>
      <c r="AA184" s="4"/>
      <c r="AB184" s="4"/>
      <c r="AC184" s="4"/>
      <c r="AD184" s="4"/>
      <c r="AE184" s="4"/>
      <c r="AF184" s="4"/>
      <c r="AG184" s="4"/>
      <c r="AH184" s="4"/>
      <c r="AI184" s="4"/>
      <c r="AJ184" s="4"/>
      <c r="AK184" s="4"/>
      <c r="AL184" s="4"/>
      <c r="AM184" s="4"/>
      <c r="AN184" s="4"/>
      <c r="AO184" s="4"/>
    </row>
    <row r="185" spans="1:41" x14ac:dyDescent="0.45">
      <c r="C185" s="3" t="s">
        <v>52</v>
      </c>
      <c r="D185" s="15">
        <f>-(D211-D200)/(1+'General inputs'!$D$6)^(COUNTA($D184:D184)-1)</f>
        <v>-466863357.03674531</v>
      </c>
      <c r="E185" s="15">
        <f>-(E211-E200)/(1+'General inputs'!$D$6)^(COUNTA($D184:E184)-1)</f>
        <v>-27587281.221317351</v>
      </c>
      <c r="F185" s="15">
        <f>-(F211-F200)/(1+'General inputs'!$D$6)^(COUNTA($D184:F184)-1)</f>
        <v>-25567452.475734342</v>
      </c>
      <c r="G185" s="15">
        <f>-(G211-G200)/(1+'General inputs'!$D$6)^(COUNTA($D184:G184)-1)</f>
        <v>-23695507.391783446</v>
      </c>
      <c r="H185" s="15">
        <f>-(H211-H200)/(1+'General inputs'!$D$6)^(COUNTA($D184:H184)-1)</f>
        <v>-21960618.528066218</v>
      </c>
      <c r="I185" s="15">
        <f>-(I211-I200)/(1+'General inputs'!$D$6)^(COUNTA($D184:I184)-1)</f>
        <v>-20352751.1844914</v>
      </c>
      <c r="J185" s="15">
        <f>-(J211-J200)/(1+'General inputs'!$D$6)^(COUNTA($D184:J184)-1)</f>
        <v>-18862605.360974424</v>
      </c>
      <c r="K185" s="15">
        <f>-(K211-K200)/(1+'General inputs'!$D$6)^(COUNTA($D184:K184)-1)</f>
        <v>-17481561.965685286</v>
      </c>
      <c r="L185" s="15">
        <f>-(L211-L200)/(1+'General inputs'!$D$6)^(COUNTA($D184:L184)-1)</f>
        <v>0</v>
      </c>
      <c r="M185" s="15">
        <f>-(M211-M200)/(1+'General inputs'!$D$6)^(COUNTA($D184:M184)-1)</f>
        <v>0</v>
      </c>
      <c r="N185" s="15">
        <f>-(N211-N200)/(1+'General inputs'!$D$6)^(COUNTA($D184:N184)-1)</f>
        <v>-1631259.8060641314</v>
      </c>
      <c r="O185" s="15">
        <f>-(O211-O200)/(1+'General inputs'!$D$6)^(COUNTA($D184:O184)-1)</f>
        <v>-5093034.1814660141</v>
      </c>
      <c r="P185" s="15">
        <f>-(P211-P200)/(1+'General inputs'!$D$6)^(COUNTA($D184:P184)-1)</f>
        <v>-1821570.7349333451</v>
      </c>
      <c r="Q185" s="15">
        <f>-(Q211-Q200)/(1+'General inputs'!$D$6)^(COUNTA($D184:Q184)-1)</f>
        <v>-2390544.704611185</v>
      </c>
      <c r="R185" s="15">
        <f>-(R211-R200)/(1+'General inputs'!$D$6)^(COUNTA($D184:R184)-1)</f>
        <v>-1394328.7454918378</v>
      </c>
      <c r="S185" s="15">
        <f>-(S211-S200)/(1+'General inputs'!$D$6)^(COUNTA($D184:S184)-1)</f>
        <v>0</v>
      </c>
      <c r="T185" s="15">
        <f>-(T211-T200)/(1+'General inputs'!$D$6)^(COUNTA($D184:T184)-1)</f>
        <v>0</v>
      </c>
      <c r="U185" s="15">
        <f>-(U211-U200)/(1+'General inputs'!$D$6)^(COUNTA($D184:U184)-1)</f>
        <v>0</v>
      </c>
      <c r="V185" s="15">
        <f>-(V211-V200)/(1+'General inputs'!$D$6)^(COUNTA($D184:V184)-1)</f>
        <v>0</v>
      </c>
      <c r="W185" s="15">
        <f>-(W211-W200)/(1+'General inputs'!$D$6)^(COUNTA($D184:W184)-1)</f>
        <v>0</v>
      </c>
      <c r="X185" s="22"/>
    </row>
    <row r="186" spans="1:41" x14ac:dyDescent="0.45">
      <c r="C186" s="3" t="s">
        <v>53</v>
      </c>
      <c r="D186" s="15">
        <f>(D209-D198)*'General inputs'!E$11*months_in_year/(1+'General inputs'!$D$6)^(COUNTA($D184:D184)-1)</f>
        <v>0</v>
      </c>
      <c r="E186" s="15">
        <f>(E209-E198)*'General inputs'!F$11*months_in_year/(1+'General inputs'!$D$6)^(COUNTA($D184:E184)-1)</f>
        <v>8897126.9694161266</v>
      </c>
      <c r="F186" s="15">
        <f>(F209-F198)*'General inputs'!G$11*months_in_year/(1+'General inputs'!$D$6)^(COUNTA($D184:F184)-1)</f>
        <v>12368573.173423717</v>
      </c>
      <c r="G186" s="15">
        <f>(G209-G198)*'General inputs'!H$11*months_in_year/(1+'General inputs'!$D$6)^(COUNTA($D184:G184)-1)</f>
        <v>15283995.271453464</v>
      </c>
      <c r="H186" s="15">
        <f>(H209-H198)*'General inputs'!I$11*months_in_year/(1+'General inputs'!$D$6)^(COUNTA($D184:H184)-1)</f>
        <v>17706203.975270469</v>
      </c>
      <c r="I186" s="15">
        <f>(I209-I198)*'General inputs'!J$11*months_in_year/(1+'General inputs'!$D$6)^(COUNTA($D184:I184)-1)</f>
        <v>19691793.114295237</v>
      </c>
      <c r="J186" s="15">
        <f>(J209-J198)*'General inputs'!K$11*months_in_year/(1+'General inputs'!$D$6)^(COUNTA($D184:J184)-1)</f>
        <v>21291713.283915151</v>
      </c>
      <c r="K186" s="15">
        <f>(K209-K198)*'General inputs'!L$11*months_in_year/(1+'General inputs'!$D$6)^(COUNTA($D184:K184)-1)</f>
        <v>22551794.819452032</v>
      </c>
      <c r="L186" s="15">
        <f>(L209-L198)*'General inputs'!M$11*months_in_year/(1+'General inputs'!$D$6)^(COUNTA($D184:L184)-1)</f>
        <v>23513224.441041276</v>
      </c>
      <c r="M186" s="15">
        <f>(M209-M198)*'General inputs'!N$11*months_in_year/(1+'General inputs'!$D$6)^(COUNTA($D184:M184)-1)</f>
        <v>21791681.59503362</v>
      </c>
      <c r="N186" s="15">
        <f>(N209-N198)*'General inputs'!O$11*months_in_year/(1+'General inputs'!$D$6)^(COUNTA($D184:N184)-1)</f>
        <v>9340734.6966664046</v>
      </c>
      <c r="O186" s="15">
        <f>(O209-O198)*'General inputs'!P$11*months_in_year/(1+'General inputs'!$D$6)^(COUNTA($D184:O184)-1)</f>
        <v>8656844.0191532951</v>
      </c>
      <c r="P186" s="15">
        <f>(P209-P198)*'General inputs'!Q$11*months_in_year/(1+'General inputs'!$D$6)^(COUNTA($D184:P184)-1)</f>
        <v>8023025.0409205705</v>
      </c>
      <c r="Q186" s="15">
        <f>(Q209-Q198)*'General inputs'!R$11*months_in_year/(1+'General inputs'!$D$6)^(COUNTA($D184:Q184)-1)</f>
        <v>7435611.7154036807</v>
      </c>
      <c r="R186" s="15">
        <f>(R209-R198)*'General inputs'!S$11*months_in_year/(1+'General inputs'!$D$6)^(COUNTA($D184:R184)-1)</f>
        <v>6891206.4090858959</v>
      </c>
      <c r="S186" s="15">
        <f>(S209-S198)*'General inputs'!T$11*months_in_year/(1+'General inputs'!$D$6)^(COUNTA($D184:S184)-1)</f>
        <v>6386660.2493845178</v>
      </c>
      <c r="T186" s="15">
        <f>(T209-T198)*'General inputs'!U$11*months_in_year/(1+'General inputs'!$D$6)^(COUNTA($D184:T184)-1)</f>
        <v>5919054.9113850966</v>
      </c>
      <c r="U186" s="15">
        <f>(U209-U198)*'General inputs'!V$11*months_in_year/(1+'General inputs'!$D$6)^(COUNTA($D184:U184)-1)</f>
        <v>5485685.7380770128</v>
      </c>
      <c r="V186" s="15">
        <f>(V209-V198)*'General inputs'!W$11*months_in_year/(1+'General inputs'!$D$6)^(COUNTA($D184:V184)-1)</f>
        <v>5084046.096456917</v>
      </c>
      <c r="W186" s="15">
        <f>(W209-W198)*'General inputs'!X$11*months_in_year/(1+'General inputs'!$D$6)^(COUNTA($D184:W184)-1)</f>
        <v>4711812.8790147519</v>
      </c>
    </row>
    <row r="187" spans="1:41" x14ac:dyDescent="0.45">
      <c r="C187" s="3" t="s">
        <v>54</v>
      </c>
      <c r="D187" s="15"/>
      <c r="E187" s="15"/>
      <c r="F187" s="15"/>
      <c r="G187" s="15"/>
      <c r="H187" s="15"/>
      <c r="I187" s="15"/>
      <c r="J187" s="15"/>
      <c r="K187" s="15"/>
      <c r="L187" s="15"/>
      <c r="M187" s="15"/>
      <c r="N187" s="15">
        <f>(N209-N198)*'General inputs'!$D$7/(1+'General inputs'!$D$6)^(COUNTA($D184:N184)-1)</f>
        <v>1109923.2633177917</v>
      </c>
      <c r="O187" s="15">
        <f>(O209-O198)*'General inputs'!$D$7/(1+'General inputs'!$D$6)^(COUNTA($D184:O184)-1)</f>
        <v>1028659.1875049043</v>
      </c>
      <c r="P187" s="15">
        <f>(P209-P198)*'General inputs'!$D$7/(1+'General inputs'!$D$6)^(COUNTA($D184:P184)-1)</f>
        <v>953344.93744662125</v>
      </c>
      <c r="Q187" s="15">
        <f>(Q209-Q198)*'General inputs'!$D$7/(1+'General inputs'!$D$6)^(COUNTA($D184:Q184)-1)</f>
        <v>883544.89105340256</v>
      </c>
      <c r="R187" s="15">
        <f>(R209-R198)*'General inputs'!$D$7/(1+'General inputs'!$D$6)^(COUNTA($D184:R184)-1)</f>
        <v>818855.32071677735</v>
      </c>
      <c r="S187" s="15">
        <f>(S209-S198)*'General inputs'!$D$7/(1+'General inputs'!$D$6)^(COUNTA($D184:S184)-1)</f>
        <v>758902.05812490929</v>
      </c>
      <c r="T187" s="15">
        <f>(T209-T198)*'General inputs'!$D$7/(1+'General inputs'!$D$6)^(COUNTA($D184:T184)-1)</f>
        <v>703338.33005088929</v>
      </c>
      <c r="U187" s="15">
        <f>(U209-U198)*'General inputs'!$D$7/(1+'General inputs'!$D$6)^(COUNTA($D184:U184)-1)</f>
        <v>651842.75259581953</v>
      </c>
      <c r="V187" s="15">
        <f>(V209-V198)*'General inputs'!$D$7/(1+'General inputs'!$D$6)^(COUNTA($D184:V184)-1)</f>
        <v>604117.47228528233</v>
      </c>
      <c r="W187" s="15">
        <f>(W209-W198)*'General inputs'!$D$7/(1+'General inputs'!$D$6)^(COUNTA($D184:W184)-1)</f>
        <v>559886.44326717546</v>
      </c>
    </row>
    <row r="188" spans="1:41" x14ac:dyDescent="0.45">
      <c r="C188" s="3" t="s">
        <v>55</v>
      </c>
      <c r="D188" s="14">
        <f t="shared" ref="D188:W188" si="36">SUM(D185:D187)</f>
        <v>-466863357.03674531</v>
      </c>
      <c r="E188" s="14">
        <f t="shared" si="36"/>
        <v>-18690154.251901224</v>
      </c>
      <c r="F188" s="14">
        <f t="shared" si="36"/>
        <v>-13198879.302310625</v>
      </c>
      <c r="G188" s="14">
        <f t="shared" si="36"/>
        <v>-8411512.1203299817</v>
      </c>
      <c r="H188" s="14">
        <f t="shared" si="36"/>
        <v>-4254414.5527957492</v>
      </c>
      <c r="I188" s="14">
        <f t="shared" si="36"/>
        <v>-660958.07019616291</v>
      </c>
      <c r="J188" s="14">
        <f t="shared" si="36"/>
        <v>2429107.9229407273</v>
      </c>
      <c r="K188" s="14">
        <f t="shared" si="36"/>
        <v>5070232.8537667468</v>
      </c>
      <c r="L188" s="14">
        <f t="shared" si="36"/>
        <v>23513224.441041276</v>
      </c>
      <c r="M188" s="14">
        <f t="shared" si="36"/>
        <v>21791681.59503362</v>
      </c>
      <c r="N188" s="14">
        <f t="shared" si="36"/>
        <v>8819398.1539200656</v>
      </c>
      <c r="O188" s="14">
        <f t="shared" si="36"/>
        <v>4592469.0251921853</v>
      </c>
      <c r="P188" s="14">
        <f t="shared" si="36"/>
        <v>7154799.2434338471</v>
      </c>
      <c r="Q188" s="14">
        <f t="shared" si="36"/>
        <v>5928611.9018458985</v>
      </c>
      <c r="R188" s="14">
        <f t="shared" si="36"/>
        <v>6315732.9843108356</v>
      </c>
      <c r="S188" s="14">
        <f t="shared" si="36"/>
        <v>7145562.307509427</v>
      </c>
      <c r="T188" s="14">
        <f t="shared" si="36"/>
        <v>6622393.241435986</v>
      </c>
      <c r="U188" s="14">
        <f t="shared" si="36"/>
        <v>6137528.4906728324</v>
      </c>
      <c r="V188" s="14">
        <f t="shared" si="36"/>
        <v>5688163.5687421989</v>
      </c>
      <c r="W188" s="14">
        <f t="shared" si="36"/>
        <v>5271699.3222819269</v>
      </c>
    </row>
    <row r="190" spans="1:41" ht="18" x14ac:dyDescent="0.45">
      <c r="B190" s="18" t="s">
        <v>6</v>
      </c>
      <c r="D190" s="4" t="s">
        <v>4</v>
      </c>
      <c r="E190" s="4" t="s">
        <v>7</v>
      </c>
      <c r="F190" s="4" t="s">
        <v>8</v>
      </c>
      <c r="G190" s="4" t="s">
        <v>9</v>
      </c>
      <c r="H190" s="4" t="s">
        <v>10</v>
      </c>
      <c r="I190" s="4" t="s">
        <v>11</v>
      </c>
      <c r="J190" s="4" t="s">
        <v>12</v>
      </c>
      <c r="K190" s="4" t="s">
        <v>13</v>
      </c>
      <c r="L190" s="4" t="s">
        <v>14</v>
      </c>
      <c r="M190" s="4" t="s">
        <v>15</v>
      </c>
      <c r="N190" s="4" t="s">
        <v>16</v>
      </c>
      <c r="O190" s="4" t="s">
        <v>17</v>
      </c>
      <c r="P190" s="4" t="s">
        <v>18</v>
      </c>
      <c r="Q190" s="4" t="s">
        <v>19</v>
      </c>
      <c r="R190" s="4" t="s">
        <v>20</v>
      </c>
      <c r="S190" s="4" t="s">
        <v>21</v>
      </c>
      <c r="T190" s="4" t="s">
        <v>22</v>
      </c>
      <c r="U190" s="4" t="s">
        <v>23</v>
      </c>
      <c r="V190" s="4" t="s">
        <v>24</v>
      </c>
      <c r="W190" s="4" t="s">
        <v>25</v>
      </c>
      <c r="X190" s="4"/>
      <c r="Y190" s="4"/>
      <c r="Z190" s="4"/>
      <c r="AA190" s="4"/>
      <c r="AB190" s="4"/>
      <c r="AC190" s="4"/>
      <c r="AD190" s="4"/>
      <c r="AE190" s="4"/>
      <c r="AF190" s="4"/>
      <c r="AG190" s="4"/>
      <c r="AH190" s="4"/>
      <c r="AI190" s="4"/>
      <c r="AJ190" s="4"/>
      <c r="AK190" s="4"/>
      <c r="AL190" s="4"/>
      <c r="AM190" s="4"/>
      <c r="AN190" s="4"/>
      <c r="AO190" s="4"/>
    </row>
    <row r="191" spans="1:41" x14ac:dyDescent="0.45">
      <c r="C191" s="3" t="s">
        <v>52</v>
      </c>
      <c r="D191" s="15">
        <f>-(D216-D205)/(1+'General inputs'!$D$6)^(COUNTA($D190:D190)-1)</f>
        <v>-626285093.76806688</v>
      </c>
      <c r="E191" s="15">
        <f>-(E216-E205)/(1+'General inputs'!$D$6)^(COUNTA($D190:E190)-1)</f>
        <v>-27587281.221317351</v>
      </c>
      <c r="F191" s="15">
        <f>-(F216-F205)/(1+'General inputs'!$D$6)^(COUNTA($D190:F190)-1)</f>
        <v>-25567452.475734342</v>
      </c>
      <c r="G191" s="15">
        <f>-(G216-G205)/(1+'General inputs'!$D$6)^(COUNTA($D190:G190)-1)</f>
        <v>-23695507.391783446</v>
      </c>
      <c r="H191" s="15">
        <f>-(H216-H205)/(1+'General inputs'!$D$6)^(COUNTA($D190:H190)-1)</f>
        <v>-21960618.528066218</v>
      </c>
      <c r="I191" s="15">
        <f>-(I216-I205)/(1+'General inputs'!$D$6)^(COUNTA($D190:I190)-1)</f>
        <v>-20352751.1844914</v>
      </c>
      <c r="J191" s="15">
        <f>-(J216-J205)/(1+'General inputs'!$D$6)^(COUNTA($D190:J190)-1)</f>
        <v>-18862605.360974424</v>
      </c>
      <c r="K191" s="15">
        <f>-(K216-K205)/(1+'General inputs'!$D$6)^(COUNTA($D190:K190)-1)</f>
        <v>-17481561.965685286</v>
      </c>
      <c r="L191" s="15">
        <f>-(L216-L205)/(1+'General inputs'!$D$6)^(COUNTA($D190:L190)-1)</f>
        <v>0</v>
      </c>
      <c r="M191" s="15">
        <f>-(M216-M205)/(1+'General inputs'!$D$6)^(COUNTA($D190:M190)-1)</f>
        <v>0</v>
      </c>
      <c r="N191" s="15">
        <f>-(N216-N205)/(1+'General inputs'!$D$6)^(COUNTA($D190:N190)-1)</f>
        <v>-1631259.8060641314</v>
      </c>
      <c r="O191" s="15">
        <f>-(O216-O205)/(1+'General inputs'!$D$6)^(COUNTA($D190:O190)-1)</f>
        <v>-5093034.1814660141</v>
      </c>
      <c r="P191" s="15">
        <f>-(P216-P205)/(1+'General inputs'!$D$6)^(COUNTA($D190:P190)-1)</f>
        <v>-1821570.7349333451</v>
      </c>
      <c r="Q191" s="15">
        <f>-(Q216-Q205)/(1+'General inputs'!$D$6)^(COUNTA($D190:Q190)-1)</f>
        <v>-2390544.704611185</v>
      </c>
      <c r="R191" s="15">
        <f>-(R216-R205)/(1+'General inputs'!$D$6)^(COUNTA($D190:R190)-1)</f>
        <v>-1394328.7454918378</v>
      </c>
      <c r="S191" s="15">
        <f>-(S216-S205)/(1+'General inputs'!$D$6)^(COUNTA($D190:S190)-1)</f>
        <v>0</v>
      </c>
      <c r="T191" s="15">
        <f>-(T216-T205)/(1+'General inputs'!$D$6)^(COUNTA($D190:T190)-1)</f>
        <v>0</v>
      </c>
      <c r="U191" s="15">
        <f>-(U216-U205)/(1+'General inputs'!$D$6)^(COUNTA($D190:U190)-1)</f>
        <v>0</v>
      </c>
      <c r="V191" s="15">
        <f>-(V216-V205)/(1+'General inputs'!$D$6)^(COUNTA($D190:V190)-1)</f>
        <v>0</v>
      </c>
      <c r="W191" s="15">
        <f>-(W216-W205)/(1+'General inputs'!$D$6)^(COUNTA($D190:W190)-1)</f>
        <v>0</v>
      </c>
      <c r="X191" s="22"/>
    </row>
    <row r="192" spans="1:41" x14ac:dyDescent="0.45">
      <c r="C192" s="3" t="s">
        <v>53</v>
      </c>
      <c r="D192" s="15">
        <f>(D214-D203)*'General inputs'!E$10*months_in_year/(1+'General inputs'!$D$6)^(COUNTA($D190:D190)-1)</f>
        <v>0</v>
      </c>
      <c r="E192" s="15">
        <f>(E214-E203)*'General inputs'!F$10*months_in_year/(1+'General inputs'!$D$6)^(COUNTA($D190:E190)-1)</f>
        <v>3336422.6135310475</v>
      </c>
      <c r="F192" s="15">
        <f>(F214-F203)*'General inputs'!G$10*months_in_year/(1+'General inputs'!$D$6)^(COUNTA($D190:F190)-1)</f>
        <v>4638214.940033894</v>
      </c>
      <c r="G192" s="15">
        <f>(G214-G203)*'General inputs'!H$10*months_in_year/(1+'General inputs'!$D$6)^(COUNTA($D190:G190)-1)</f>
        <v>5731498.2267950494</v>
      </c>
      <c r="H192" s="15">
        <f>(H214-H203)*'General inputs'!I$10*months_in_year/(1+'General inputs'!$D$6)^(COUNTA($D190:H190)-1)</f>
        <v>6639826.4907264253</v>
      </c>
      <c r="I192" s="15">
        <f>(I214-I203)*'General inputs'!J$10*months_in_year/(1+'General inputs'!$D$6)^(COUNTA($D190:I190)-1)</f>
        <v>7384422.4178607147</v>
      </c>
      <c r="J192" s="15">
        <f>(J214-J203)*'General inputs'!K$10*months_in_year/(1+'General inputs'!$D$6)^(COUNTA($D190:J190)-1)</f>
        <v>7984392.4814681811</v>
      </c>
      <c r="K192" s="15">
        <f>(K214-K203)*'General inputs'!L$10*months_in_year/(1+'General inputs'!$D$6)^(COUNTA($D190:K190)-1)</f>
        <v>8456923.0572945122</v>
      </c>
      <c r="L192" s="15">
        <f>(L214-L203)*'General inputs'!M$10*months_in_year/(1+'General inputs'!$D$6)^(COUNTA($D190:L190)-1)</f>
        <v>8817459.1653904784</v>
      </c>
      <c r="M192" s="15">
        <f>(M214-M203)*'General inputs'!N$10*months_in_year/(1+'General inputs'!$D$6)^(COUNTA($D190:M190)-1)</f>
        <v>8171880.5981376078</v>
      </c>
      <c r="N192" s="15">
        <f>(N214-N203)*'General inputs'!O$10*months_in_year/(1+'General inputs'!$D$6)^(COUNTA($D190:N190)-1)</f>
        <v>7573568.6729727602</v>
      </c>
      <c r="O192" s="15">
        <f>(O214-O203)*'General inputs'!P$10*months_in_year/(1+'General inputs'!$D$6)^(COUNTA($D190:O190)-1)</f>
        <v>7019062.7182324016</v>
      </c>
      <c r="P192" s="15">
        <f>(P214-P203)*'General inputs'!Q$10*months_in_year/(1+'General inputs'!$D$6)^(COUNTA($D190:P190)-1)</f>
        <v>6505155.4385842467</v>
      </c>
      <c r="Q192" s="15">
        <f>(Q214-Q203)*'General inputs'!R$10*months_in_year/(1+'General inputs'!$D$6)^(COUNTA($D190:Q190)-1)</f>
        <v>6028874.3638408221</v>
      </c>
      <c r="R192" s="15">
        <f>(R214-R203)*'General inputs'!S$10*months_in_year/(1+'General inputs'!$D$6)^(COUNTA($D190:R190)-1)</f>
        <v>5587464.6560155917</v>
      </c>
      <c r="S192" s="15">
        <f>(S214-S203)*'General inputs'!T$10*months_in_year/(1+'General inputs'!$D$6)^(COUNTA($D190:S190)-1)</f>
        <v>5178373.1751766363</v>
      </c>
      <c r="T192" s="15">
        <f>(T214-T203)*'General inputs'!U$10*months_in_year/(1+'General inputs'!$D$6)^(COUNTA($D190:T190)-1)</f>
        <v>4799233.7119338624</v>
      </c>
      <c r="U192" s="15">
        <f>(U214-U203)*'General inputs'!V$10*months_in_year/(1+'General inputs'!$D$6)^(COUNTA($D190:U190)-1)</f>
        <v>4447853.3011435242</v>
      </c>
      <c r="V192" s="15">
        <f>(V214-V203)*'General inputs'!W$10*months_in_year/(1+'General inputs'!$D$6)^(COUNTA($D190:V190)-1)</f>
        <v>4122199.5376677704</v>
      </c>
      <c r="W192" s="15">
        <f>(W214-W203)*'General inputs'!X$10*months_in_year/(1+'General inputs'!$D$6)^(COUNTA($D190:W190)-1)</f>
        <v>3820388.8208227716</v>
      </c>
    </row>
    <row r="193" spans="1:41" x14ac:dyDescent="0.45">
      <c r="C193" s="3" t="s">
        <v>54</v>
      </c>
      <c r="D193" s="40">
        <f>D187</f>
        <v>0</v>
      </c>
      <c r="E193" s="40">
        <f t="shared" ref="E193:W193" si="37">E187</f>
        <v>0</v>
      </c>
      <c r="F193" s="40">
        <f t="shared" si="37"/>
        <v>0</v>
      </c>
      <c r="G193" s="40">
        <f t="shared" si="37"/>
        <v>0</v>
      </c>
      <c r="H193" s="40">
        <f t="shared" si="37"/>
        <v>0</v>
      </c>
      <c r="I193" s="40">
        <f t="shared" si="37"/>
        <v>0</v>
      </c>
      <c r="J193" s="40">
        <f t="shared" si="37"/>
        <v>0</v>
      </c>
      <c r="K193" s="40">
        <f t="shared" si="37"/>
        <v>0</v>
      </c>
      <c r="L193" s="40">
        <f t="shared" si="37"/>
        <v>0</v>
      </c>
      <c r="M193" s="40">
        <f t="shared" si="37"/>
        <v>0</v>
      </c>
      <c r="N193" s="40">
        <f t="shared" si="37"/>
        <v>1109923.2633177917</v>
      </c>
      <c r="O193" s="40">
        <f t="shared" si="37"/>
        <v>1028659.1875049043</v>
      </c>
      <c r="P193" s="40">
        <f t="shared" si="37"/>
        <v>953344.93744662125</v>
      </c>
      <c r="Q193" s="40">
        <f t="shared" si="37"/>
        <v>883544.89105340256</v>
      </c>
      <c r="R193" s="40">
        <f t="shared" si="37"/>
        <v>818855.32071677735</v>
      </c>
      <c r="S193" s="40">
        <f t="shared" si="37"/>
        <v>758902.05812490929</v>
      </c>
      <c r="T193" s="40">
        <f t="shared" si="37"/>
        <v>703338.33005088929</v>
      </c>
      <c r="U193" s="40">
        <f t="shared" si="37"/>
        <v>651842.75259581953</v>
      </c>
      <c r="V193" s="40">
        <f t="shared" si="37"/>
        <v>604117.47228528233</v>
      </c>
      <c r="W193" s="40">
        <f t="shared" si="37"/>
        <v>559886.44326717546</v>
      </c>
    </row>
    <row r="194" spans="1:41" x14ac:dyDescent="0.45">
      <c r="C194" s="3" t="s">
        <v>55</v>
      </c>
      <c r="D194" s="14">
        <f t="shared" ref="D194:W194" si="38">SUM(D191:D193)</f>
        <v>-626285093.76806688</v>
      </c>
      <c r="E194" s="14">
        <f t="shared" si="38"/>
        <v>-24250858.607786305</v>
      </c>
      <c r="F194" s="14">
        <f t="shared" si="38"/>
        <v>-20929237.535700448</v>
      </c>
      <c r="G194" s="14">
        <f t="shared" si="38"/>
        <v>-17964009.164988399</v>
      </c>
      <c r="H194" s="14">
        <f t="shared" si="38"/>
        <v>-15320792.037339792</v>
      </c>
      <c r="I194" s="14">
        <f t="shared" si="38"/>
        <v>-12968328.766630685</v>
      </c>
      <c r="J194" s="14">
        <f t="shared" si="38"/>
        <v>-10878212.879506242</v>
      </c>
      <c r="K194" s="14">
        <f t="shared" si="38"/>
        <v>-9024638.9083907735</v>
      </c>
      <c r="L194" s="14">
        <f t="shared" si="38"/>
        <v>8817459.1653904784</v>
      </c>
      <c r="M194" s="14">
        <f t="shared" si="38"/>
        <v>8171880.5981376078</v>
      </c>
      <c r="N194" s="14">
        <f t="shared" si="38"/>
        <v>7052232.1302264202</v>
      </c>
      <c r="O194" s="14">
        <f t="shared" si="38"/>
        <v>2954687.7242712919</v>
      </c>
      <c r="P194" s="14">
        <f t="shared" si="38"/>
        <v>5636929.6410975223</v>
      </c>
      <c r="Q194" s="14">
        <f t="shared" si="38"/>
        <v>4521874.5502830399</v>
      </c>
      <c r="R194" s="14">
        <f t="shared" si="38"/>
        <v>5011991.2312405314</v>
      </c>
      <c r="S194" s="14">
        <f t="shared" si="38"/>
        <v>5937275.2333015455</v>
      </c>
      <c r="T194" s="14">
        <f t="shared" si="38"/>
        <v>5502572.0419847518</v>
      </c>
      <c r="U194" s="14">
        <f t="shared" si="38"/>
        <v>5099696.0537393438</v>
      </c>
      <c r="V194" s="14">
        <f t="shared" si="38"/>
        <v>4726317.0099530527</v>
      </c>
      <c r="W194" s="14">
        <f t="shared" si="38"/>
        <v>4380275.2640899476</v>
      </c>
    </row>
    <row r="195" spans="1:41" x14ac:dyDescent="0.45">
      <c r="A195" s="2" t="s">
        <v>56</v>
      </c>
    </row>
    <row r="196" spans="1:41" ht="21" outlineLevel="1" x14ac:dyDescent="0.45">
      <c r="A196" s="19" t="s">
        <v>77</v>
      </c>
    </row>
    <row r="197" spans="1:41" ht="18" outlineLevel="1" x14ac:dyDescent="0.45">
      <c r="B197" s="18" t="s">
        <v>5</v>
      </c>
      <c r="D197" s="4" t="s">
        <v>4</v>
      </c>
      <c r="E197" s="4" t="s">
        <v>7</v>
      </c>
      <c r="F197" s="4" t="s">
        <v>8</v>
      </c>
      <c r="G197" s="4" t="s">
        <v>9</v>
      </c>
      <c r="H197" s="4" t="s">
        <v>10</v>
      </c>
      <c r="I197" s="4" t="s">
        <v>11</v>
      </c>
      <c r="J197" s="4" t="s">
        <v>12</v>
      </c>
      <c r="K197" s="4" t="s">
        <v>13</v>
      </c>
      <c r="L197" s="4" t="s">
        <v>14</v>
      </c>
      <c r="M197" s="4" t="s">
        <v>15</v>
      </c>
      <c r="N197" s="4" t="s">
        <v>16</v>
      </c>
      <c r="O197" s="4" t="s">
        <v>17</v>
      </c>
      <c r="P197" s="4" t="s">
        <v>18</v>
      </c>
      <c r="Q197" s="4" t="s">
        <v>19</v>
      </c>
      <c r="R197" s="4" t="s">
        <v>20</v>
      </c>
      <c r="S197" s="4" t="s">
        <v>21</v>
      </c>
      <c r="T197" s="4" t="s">
        <v>22</v>
      </c>
      <c r="U197" s="4" t="s">
        <v>23</v>
      </c>
      <c r="V197" s="4" t="s">
        <v>24</v>
      </c>
      <c r="W197" s="4" t="s">
        <v>25</v>
      </c>
      <c r="X197" s="4" t="s">
        <v>26</v>
      </c>
      <c r="Y197" s="4" t="s">
        <v>27</v>
      </c>
      <c r="Z197" s="4" t="s">
        <v>28</v>
      </c>
      <c r="AA197" s="4" t="s">
        <v>29</v>
      </c>
      <c r="AB197" s="4" t="s">
        <v>30</v>
      </c>
      <c r="AC197" s="4" t="s">
        <v>31</v>
      </c>
      <c r="AD197" s="4" t="s">
        <v>32</v>
      </c>
      <c r="AE197" s="4" t="s">
        <v>33</v>
      </c>
      <c r="AF197" s="4" t="s">
        <v>34</v>
      </c>
      <c r="AG197" s="4" t="s">
        <v>35</v>
      </c>
      <c r="AH197" s="4" t="s">
        <v>36</v>
      </c>
      <c r="AI197" s="4" t="s">
        <v>37</v>
      </c>
      <c r="AJ197" s="4" t="s">
        <v>38</v>
      </c>
      <c r="AK197" s="4" t="s">
        <v>39</v>
      </c>
      <c r="AL197" s="4" t="s">
        <v>40</v>
      </c>
      <c r="AM197" s="4" t="s">
        <v>41</v>
      </c>
      <c r="AN197" s="4" t="s">
        <v>42</v>
      </c>
      <c r="AO197" s="4" t="s">
        <v>43</v>
      </c>
    </row>
    <row r="198" spans="1:41" outlineLevel="1" x14ac:dyDescent="0.45">
      <c r="C198" s="17" t="s">
        <v>44</v>
      </c>
      <c r="D198" s="52">
        <f>D174</f>
        <v>0</v>
      </c>
      <c r="E198" s="52">
        <f t="shared" ref="E198:AO198" si="39">E174</f>
        <v>1000000</v>
      </c>
      <c r="F198" s="52">
        <f t="shared" si="39"/>
        <v>1500000</v>
      </c>
      <c r="G198" s="52">
        <f t="shared" si="39"/>
        <v>2000000</v>
      </c>
      <c r="H198" s="52">
        <f t="shared" si="39"/>
        <v>2500000</v>
      </c>
      <c r="I198" s="52">
        <f t="shared" si="39"/>
        <v>3000000</v>
      </c>
      <c r="J198" s="52">
        <f t="shared" si="39"/>
        <v>3500000</v>
      </c>
      <c r="K198" s="52">
        <f t="shared" si="39"/>
        <v>4000000</v>
      </c>
      <c r="L198" s="52">
        <f t="shared" si="39"/>
        <v>4500000</v>
      </c>
      <c r="M198" s="52">
        <f t="shared" si="39"/>
        <v>4500000</v>
      </c>
      <c r="N198" s="52">
        <f t="shared" si="39"/>
        <v>4500000</v>
      </c>
      <c r="O198" s="52">
        <f t="shared" si="39"/>
        <v>4500000</v>
      </c>
      <c r="P198" s="52">
        <f t="shared" si="39"/>
        <v>4500000</v>
      </c>
      <c r="Q198" s="52">
        <f t="shared" si="39"/>
        <v>4500000</v>
      </c>
      <c r="R198" s="52">
        <f t="shared" si="39"/>
        <v>4500000</v>
      </c>
      <c r="S198" s="52">
        <f t="shared" si="39"/>
        <v>4500000</v>
      </c>
      <c r="T198" s="52">
        <f t="shared" si="39"/>
        <v>4500000</v>
      </c>
      <c r="U198" s="52">
        <f t="shared" si="39"/>
        <v>4500000</v>
      </c>
      <c r="V198" s="52">
        <f t="shared" si="39"/>
        <v>4500000</v>
      </c>
      <c r="W198" s="52">
        <f t="shared" si="39"/>
        <v>4500000</v>
      </c>
      <c r="X198" s="52">
        <f t="shared" si="39"/>
        <v>4500000</v>
      </c>
      <c r="Y198" s="52">
        <f t="shared" si="39"/>
        <v>4500000</v>
      </c>
      <c r="Z198" s="52">
        <f t="shared" si="39"/>
        <v>4500000</v>
      </c>
      <c r="AA198" s="52">
        <f t="shared" si="39"/>
        <v>4500000</v>
      </c>
      <c r="AB198" s="52">
        <f t="shared" si="39"/>
        <v>4500000</v>
      </c>
      <c r="AC198" s="52">
        <f t="shared" si="39"/>
        <v>4500000</v>
      </c>
      <c r="AD198" s="52">
        <f t="shared" si="39"/>
        <v>4500000</v>
      </c>
      <c r="AE198" s="52">
        <f t="shared" si="39"/>
        <v>4500000</v>
      </c>
      <c r="AF198" s="52">
        <f t="shared" si="39"/>
        <v>4500000</v>
      </c>
      <c r="AG198" s="52">
        <f t="shared" si="39"/>
        <v>4500000</v>
      </c>
      <c r="AH198" s="52">
        <f t="shared" si="39"/>
        <v>4500000</v>
      </c>
      <c r="AI198" s="52">
        <f t="shared" si="39"/>
        <v>4500000</v>
      </c>
      <c r="AJ198" s="52">
        <f t="shared" si="39"/>
        <v>4500000</v>
      </c>
      <c r="AK198" s="52">
        <f t="shared" si="39"/>
        <v>4500000</v>
      </c>
      <c r="AL198" s="52">
        <f t="shared" si="39"/>
        <v>4500000</v>
      </c>
      <c r="AM198" s="52">
        <f t="shared" si="39"/>
        <v>4500000</v>
      </c>
      <c r="AN198" s="52">
        <f t="shared" si="39"/>
        <v>4500000</v>
      </c>
      <c r="AO198" s="52">
        <f t="shared" si="39"/>
        <v>4500000</v>
      </c>
    </row>
    <row r="199" spans="1:41" outlineLevel="1" x14ac:dyDescent="0.45">
      <c r="C199" s="17" t="s">
        <v>45</v>
      </c>
      <c r="D199" s="52">
        <f t="shared" ref="D199:AO199" si="40">D175</f>
        <v>8814814</v>
      </c>
      <c r="E199" s="52">
        <f t="shared" si="40"/>
        <v>7814814</v>
      </c>
      <c r="F199" s="52">
        <f t="shared" si="40"/>
        <v>6814814</v>
      </c>
      <c r="G199" s="52">
        <f t="shared" si="40"/>
        <v>5314814</v>
      </c>
      <c r="H199" s="52">
        <f t="shared" si="40"/>
        <v>4314814</v>
      </c>
      <c r="I199" s="52">
        <f t="shared" si="40"/>
        <v>4314814</v>
      </c>
      <c r="J199" s="52">
        <f t="shared" si="40"/>
        <v>4314814</v>
      </c>
      <c r="K199" s="52">
        <f t="shared" si="40"/>
        <v>4314814</v>
      </c>
      <c r="L199" s="52">
        <f t="shared" si="40"/>
        <v>4314814</v>
      </c>
      <c r="M199" s="52">
        <f t="shared" si="40"/>
        <v>4314814</v>
      </c>
      <c r="N199" s="52">
        <f t="shared" si="40"/>
        <v>4314814</v>
      </c>
      <c r="O199" s="52">
        <f t="shared" si="40"/>
        <v>4314814</v>
      </c>
      <c r="P199" s="52">
        <f t="shared" si="40"/>
        <v>4314814</v>
      </c>
      <c r="Q199" s="52">
        <f t="shared" si="40"/>
        <v>4314814</v>
      </c>
      <c r="R199" s="52">
        <f t="shared" si="40"/>
        <v>4314814</v>
      </c>
      <c r="S199" s="52">
        <f t="shared" si="40"/>
        <v>4314814</v>
      </c>
      <c r="T199" s="52">
        <f t="shared" si="40"/>
        <v>4314814</v>
      </c>
      <c r="U199" s="52">
        <f t="shared" si="40"/>
        <v>4314814</v>
      </c>
      <c r="V199" s="52">
        <f t="shared" si="40"/>
        <v>4314814</v>
      </c>
      <c r="W199" s="52">
        <f t="shared" si="40"/>
        <v>4314814</v>
      </c>
      <c r="X199" s="52">
        <f t="shared" si="40"/>
        <v>4314814</v>
      </c>
      <c r="Y199" s="52">
        <f t="shared" si="40"/>
        <v>4314814</v>
      </c>
      <c r="Z199" s="52">
        <f t="shared" si="40"/>
        <v>4314814</v>
      </c>
      <c r="AA199" s="52">
        <f t="shared" si="40"/>
        <v>4314814</v>
      </c>
      <c r="AB199" s="52">
        <f t="shared" si="40"/>
        <v>4314814</v>
      </c>
      <c r="AC199" s="52">
        <f t="shared" si="40"/>
        <v>4314814</v>
      </c>
      <c r="AD199" s="52">
        <f t="shared" si="40"/>
        <v>4314814</v>
      </c>
      <c r="AE199" s="52">
        <f t="shared" si="40"/>
        <v>4314814</v>
      </c>
      <c r="AF199" s="52">
        <f t="shared" si="40"/>
        <v>4314814</v>
      </c>
      <c r="AG199" s="52">
        <f t="shared" si="40"/>
        <v>4314814</v>
      </c>
      <c r="AH199" s="52">
        <f t="shared" si="40"/>
        <v>4314814</v>
      </c>
      <c r="AI199" s="52">
        <f t="shared" si="40"/>
        <v>4314814</v>
      </c>
      <c r="AJ199" s="52">
        <f t="shared" si="40"/>
        <v>4314814</v>
      </c>
      <c r="AK199" s="52">
        <f t="shared" si="40"/>
        <v>4314814</v>
      </c>
      <c r="AL199" s="52">
        <f t="shared" si="40"/>
        <v>4314814</v>
      </c>
      <c r="AM199" s="52">
        <f t="shared" si="40"/>
        <v>4314814</v>
      </c>
      <c r="AN199" s="52">
        <f t="shared" si="40"/>
        <v>4314814</v>
      </c>
      <c r="AO199" s="52">
        <f t="shared" si="40"/>
        <v>4314814</v>
      </c>
    </row>
    <row r="200" spans="1:41" outlineLevel="1" x14ac:dyDescent="0.45">
      <c r="C200" s="17" t="s">
        <v>46</v>
      </c>
      <c r="D200" s="52">
        <f t="shared" ref="D200:AO200" si="41">D176</f>
        <v>1964945592.2798593</v>
      </c>
      <c r="E200" s="52">
        <f t="shared" si="41"/>
        <v>131080743.12963352</v>
      </c>
      <c r="F200" s="52">
        <f t="shared" si="41"/>
        <v>131080743.12963352</v>
      </c>
      <c r="G200" s="52">
        <f t="shared" si="41"/>
        <v>131080743.12963352</v>
      </c>
      <c r="H200" s="52">
        <f t="shared" si="41"/>
        <v>131080743.12963352</v>
      </c>
      <c r="I200" s="52">
        <f t="shared" si="41"/>
        <v>131080743.12963352</v>
      </c>
      <c r="J200" s="52">
        <f t="shared" si="41"/>
        <v>131080743.12963352</v>
      </c>
      <c r="K200" s="52">
        <f t="shared" si="41"/>
        <v>131080743.12963352</v>
      </c>
      <c r="L200" s="52">
        <f t="shared" si="41"/>
        <v>0</v>
      </c>
      <c r="M200" s="52">
        <f t="shared" si="41"/>
        <v>0</v>
      </c>
      <c r="N200" s="52">
        <f t="shared" si="41"/>
        <v>16765741.02154059</v>
      </c>
      <c r="O200" s="52">
        <f t="shared" si="41"/>
        <v>57627300.704937048</v>
      </c>
      <c r="P200" s="52">
        <f t="shared" si="41"/>
        <v>22681584.002505023</v>
      </c>
      <c r="Q200" s="52">
        <f t="shared" si="41"/>
        <v>32117790.05295895</v>
      </c>
      <c r="R200" s="52">
        <f t="shared" si="41"/>
        <v>20213215.713721681</v>
      </c>
      <c r="S200" s="52">
        <f t="shared" si="41"/>
        <v>0</v>
      </c>
      <c r="T200" s="52">
        <f t="shared" si="41"/>
        <v>0</v>
      </c>
      <c r="U200" s="52">
        <f t="shared" si="41"/>
        <v>0</v>
      </c>
      <c r="V200" s="52">
        <f t="shared" si="41"/>
        <v>0</v>
      </c>
      <c r="W200" s="52">
        <f t="shared" si="41"/>
        <v>0</v>
      </c>
      <c r="X200" s="52">
        <f t="shared" si="41"/>
        <v>377701542.56720656</v>
      </c>
      <c r="Y200" s="52">
        <f t="shared" si="41"/>
        <v>42851565.091540232</v>
      </c>
      <c r="Z200" s="52">
        <f t="shared" si="41"/>
        <v>29270338.875366822</v>
      </c>
      <c r="AA200" s="52">
        <f t="shared" si="41"/>
        <v>42002776.130825028</v>
      </c>
      <c r="AB200" s="52">
        <f t="shared" si="41"/>
        <v>26791947.014673196</v>
      </c>
      <c r="AC200" s="52">
        <f t="shared" si="41"/>
        <v>0</v>
      </c>
      <c r="AD200" s="52">
        <f t="shared" si="41"/>
        <v>0</v>
      </c>
      <c r="AE200" s="52">
        <f t="shared" si="41"/>
        <v>0</v>
      </c>
      <c r="AF200" s="52">
        <f t="shared" si="41"/>
        <v>0</v>
      </c>
      <c r="AG200" s="52">
        <f t="shared" si="41"/>
        <v>0</v>
      </c>
      <c r="AH200" s="52">
        <f t="shared" si="41"/>
        <v>7399905.5358502939</v>
      </c>
      <c r="AI200" s="52">
        <f t="shared" si="41"/>
        <v>11625977.619124198</v>
      </c>
      <c r="AJ200" s="52">
        <f t="shared" si="41"/>
        <v>7166278.4638212156</v>
      </c>
      <c r="AK200" s="52">
        <f t="shared" si="41"/>
        <v>10147661.077666836</v>
      </c>
      <c r="AL200" s="52">
        <f t="shared" si="41"/>
        <v>6386394.0207094084</v>
      </c>
      <c r="AM200" s="52">
        <f t="shared" si="41"/>
        <v>0</v>
      </c>
      <c r="AN200" s="52">
        <f t="shared" si="41"/>
        <v>0</v>
      </c>
      <c r="AO200" s="52">
        <f t="shared" si="41"/>
        <v>0</v>
      </c>
    </row>
    <row r="201" spans="1:41" outlineLevel="1" x14ac:dyDescent="0.45"/>
    <row r="202" spans="1:41" ht="18" outlineLevel="1" x14ac:dyDescent="0.45">
      <c r="B202" s="18" t="s">
        <v>6</v>
      </c>
      <c r="D202" s="4" t="s">
        <v>4</v>
      </c>
      <c r="E202" s="4" t="s">
        <v>7</v>
      </c>
      <c r="F202" s="4" t="s">
        <v>8</v>
      </c>
      <c r="G202" s="4" t="s">
        <v>9</v>
      </c>
      <c r="H202" s="4" t="s">
        <v>10</v>
      </c>
      <c r="I202" s="4" t="s">
        <v>11</v>
      </c>
      <c r="J202" s="4" t="s">
        <v>12</v>
      </c>
      <c r="K202" s="4" t="s">
        <v>13</v>
      </c>
      <c r="L202" s="4" t="s">
        <v>14</v>
      </c>
      <c r="M202" s="4" t="s">
        <v>15</v>
      </c>
      <c r="N202" s="4" t="s">
        <v>16</v>
      </c>
      <c r="O202" s="4" t="s">
        <v>17</v>
      </c>
      <c r="P202" s="4" t="s">
        <v>18</v>
      </c>
      <c r="Q202" s="4" t="s">
        <v>19</v>
      </c>
      <c r="R202" s="4" t="s">
        <v>20</v>
      </c>
      <c r="S202" s="4" t="s">
        <v>21</v>
      </c>
      <c r="T202" s="4" t="s">
        <v>22</v>
      </c>
      <c r="U202" s="4" t="s">
        <v>23</v>
      </c>
      <c r="V202" s="4" t="s">
        <v>24</v>
      </c>
      <c r="W202" s="4" t="s">
        <v>25</v>
      </c>
      <c r="X202" s="4" t="s">
        <v>26</v>
      </c>
      <c r="Y202" s="4" t="s">
        <v>27</v>
      </c>
      <c r="Z202" s="4" t="s">
        <v>28</v>
      </c>
      <c r="AA202" s="4" t="s">
        <v>29</v>
      </c>
      <c r="AB202" s="4" t="s">
        <v>30</v>
      </c>
      <c r="AC202" s="4" t="s">
        <v>31</v>
      </c>
      <c r="AD202" s="4" t="s">
        <v>32</v>
      </c>
      <c r="AE202" s="4" t="s">
        <v>33</v>
      </c>
      <c r="AF202" s="4" t="s">
        <v>34</v>
      </c>
      <c r="AG202" s="4" t="s">
        <v>35</v>
      </c>
      <c r="AH202" s="4" t="s">
        <v>36</v>
      </c>
      <c r="AI202" s="4" t="s">
        <v>37</v>
      </c>
      <c r="AJ202" s="4" t="s">
        <v>38</v>
      </c>
      <c r="AK202" s="4" t="s">
        <v>39</v>
      </c>
      <c r="AL202" s="4" t="s">
        <v>40</v>
      </c>
      <c r="AM202" s="4" t="s">
        <v>41</v>
      </c>
      <c r="AN202" s="4" t="s">
        <v>42</v>
      </c>
      <c r="AO202" s="4" t="s">
        <v>43</v>
      </c>
    </row>
    <row r="203" spans="1:41" outlineLevel="1" x14ac:dyDescent="0.45">
      <c r="C203" s="17" t="s">
        <v>44</v>
      </c>
      <c r="D203" s="52">
        <f>D179</f>
        <v>0</v>
      </c>
      <c r="E203" s="52">
        <f t="shared" ref="E203:AO203" si="42">E179</f>
        <v>1000000</v>
      </c>
      <c r="F203" s="52">
        <f t="shared" si="42"/>
        <v>1500000</v>
      </c>
      <c r="G203" s="52">
        <f t="shared" si="42"/>
        <v>2000000</v>
      </c>
      <c r="H203" s="52">
        <f t="shared" si="42"/>
        <v>2500000</v>
      </c>
      <c r="I203" s="52">
        <f t="shared" si="42"/>
        <v>3000000</v>
      </c>
      <c r="J203" s="52">
        <f t="shared" si="42"/>
        <v>3500000</v>
      </c>
      <c r="K203" s="52">
        <f t="shared" si="42"/>
        <v>4000000</v>
      </c>
      <c r="L203" s="52">
        <f t="shared" si="42"/>
        <v>4500000</v>
      </c>
      <c r="M203" s="52">
        <f t="shared" si="42"/>
        <v>4500000</v>
      </c>
      <c r="N203" s="52">
        <f t="shared" si="42"/>
        <v>4500000</v>
      </c>
      <c r="O203" s="52">
        <f t="shared" si="42"/>
        <v>4500000</v>
      </c>
      <c r="P203" s="52">
        <f t="shared" si="42"/>
        <v>4500000</v>
      </c>
      <c r="Q203" s="52">
        <f t="shared" si="42"/>
        <v>4500000</v>
      </c>
      <c r="R203" s="52">
        <f t="shared" si="42"/>
        <v>4500000</v>
      </c>
      <c r="S203" s="52">
        <f t="shared" si="42"/>
        <v>4500000</v>
      </c>
      <c r="T203" s="52">
        <f t="shared" si="42"/>
        <v>4500000</v>
      </c>
      <c r="U203" s="52">
        <f t="shared" si="42"/>
        <v>4500000</v>
      </c>
      <c r="V203" s="52">
        <f t="shared" si="42"/>
        <v>4500000</v>
      </c>
      <c r="W203" s="52">
        <f t="shared" si="42"/>
        <v>4500000</v>
      </c>
      <c r="X203" s="52">
        <f t="shared" si="42"/>
        <v>4500000</v>
      </c>
      <c r="Y203" s="52">
        <f t="shared" si="42"/>
        <v>4500000</v>
      </c>
      <c r="Z203" s="52">
        <f t="shared" si="42"/>
        <v>4500000</v>
      </c>
      <c r="AA203" s="52">
        <f t="shared" si="42"/>
        <v>4500000</v>
      </c>
      <c r="AB203" s="52">
        <f t="shared" si="42"/>
        <v>4500000</v>
      </c>
      <c r="AC203" s="52">
        <f t="shared" si="42"/>
        <v>4500000</v>
      </c>
      <c r="AD203" s="52">
        <f t="shared" si="42"/>
        <v>4500000</v>
      </c>
      <c r="AE203" s="52">
        <f t="shared" si="42"/>
        <v>4500000</v>
      </c>
      <c r="AF203" s="52">
        <f t="shared" si="42"/>
        <v>4500000</v>
      </c>
      <c r="AG203" s="52">
        <f t="shared" si="42"/>
        <v>4500000</v>
      </c>
      <c r="AH203" s="52">
        <f t="shared" si="42"/>
        <v>4500000</v>
      </c>
      <c r="AI203" s="52">
        <f t="shared" si="42"/>
        <v>4500000</v>
      </c>
      <c r="AJ203" s="52">
        <f t="shared" si="42"/>
        <v>4500000</v>
      </c>
      <c r="AK203" s="52">
        <f t="shared" si="42"/>
        <v>4500000</v>
      </c>
      <c r="AL203" s="52">
        <f t="shared" si="42"/>
        <v>4500000</v>
      </c>
      <c r="AM203" s="52">
        <f t="shared" si="42"/>
        <v>4500000</v>
      </c>
      <c r="AN203" s="52">
        <f t="shared" si="42"/>
        <v>4500000</v>
      </c>
      <c r="AO203" s="52">
        <f t="shared" si="42"/>
        <v>4500000</v>
      </c>
    </row>
    <row r="204" spans="1:41" outlineLevel="1" x14ac:dyDescent="0.45">
      <c r="C204" s="17" t="s">
        <v>45</v>
      </c>
      <c r="D204" s="52">
        <f t="shared" ref="D204:AO204" si="43">D180</f>
        <v>8814814</v>
      </c>
      <c r="E204" s="52">
        <f t="shared" si="43"/>
        <v>7814814</v>
      </c>
      <c r="F204" s="52">
        <f t="shared" si="43"/>
        <v>6814814</v>
      </c>
      <c r="G204" s="52">
        <f t="shared" si="43"/>
        <v>5314814</v>
      </c>
      <c r="H204" s="52">
        <f t="shared" si="43"/>
        <v>4314814</v>
      </c>
      <c r="I204" s="52">
        <f t="shared" si="43"/>
        <v>4314814</v>
      </c>
      <c r="J204" s="52">
        <f t="shared" si="43"/>
        <v>4314814</v>
      </c>
      <c r="K204" s="52">
        <f t="shared" si="43"/>
        <v>4314814</v>
      </c>
      <c r="L204" s="52">
        <f t="shared" si="43"/>
        <v>4314814</v>
      </c>
      <c r="M204" s="52">
        <f t="shared" si="43"/>
        <v>4314814</v>
      </c>
      <c r="N204" s="52">
        <f t="shared" si="43"/>
        <v>4314814</v>
      </c>
      <c r="O204" s="52">
        <f t="shared" si="43"/>
        <v>4314814</v>
      </c>
      <c r="P204" s="52">
        <f t="shared" si="43"/>
        <v>4314814</v>
      </c>
      <c r="Q204" s="52">
        <f t="shared" si="43"/>
        <v>4314814</v>
      </c>
      <c r="R204" s="52">
        <f t="shared" si="43"/>
        <v>4314814</v>
      </c>
      <c r="S204" s="52">
        <f t="shared" si="43"/>
        <v>4314814</v>
      </c>
      <c r="T204" s="52">
        <f t="shared" si="43"/>
        <v>4314814</v>
      </c>
      <c r="U204" s="52">
        <f t="shared" si="43"/>
        <v>4314814</v>
      </c>
      <c r="V204" s="52">
        <f t="shared" si="43"/>
        <v>4314814</v>
      </c>
      <c r="W204" s="52">
        <f t="shared" si="43"/>
        <v>4314814</v>
      </c>
      <c r="X204" s="52">
        <f t="shared" si="43"/>
        <v>4314814</v>
      </c>
      <c r="Y204" s="52">
        <f t="shared" si="43"/>
        <v>4314814</v>
      </c>
      <c r="Z204" s="52">
        <f t="shared" si="43"/>
        <v>4314814</v>
      </c>
      <c r="AA204" s="52">
        <f t="shared" si="43"/>
        <v>4314814</v>
      </c>
      <c r="AB204" s="52">
        <f t="shared" si="43"/>
        <v>4314814</v>
      </c>
      <c r="AC204" s="52">
        <f t="shared" si="43"/>
        <v>4314814</v>
      </c>
      <c r="AD204" s="52">
        <f t="shared" si="43"/>
        <v>4314814</v>
      </c>
      <c r="AE204" s="52">
        <f t="shared" si="43"/>
        <v>4314814</v>
      </c>
      <c r="AF204" s="52">
        <f t="shared" si="43"/>
        <v>4314814</v>
      </c>
      <c r="AG204" s="52">
        <f t="shared" si="43"/>
        <v>4314814</v>
      </c>
      <c r="AH204" s="52">
        <f t="shared" si="43"/>
        <v>4314814</v>
      </c>
      <c r="AI204" s="52">
        <f t="shared" si="43"/>
        <v>4314814</v>
      </c>
      <c r="AJ204" s="52">
        <f t="shared" si="43"/>
        <v>4314814</v>
      </c>
      <c r="AK204" s="52">
        <f t="shared" si="43"/>
        <v>4314814</v>
      </c>
      <c r="AL204" s="52">
        <f t="shared" si="43"/>
        <v>4314814</v>
      </c>
      <c r="AM204" s="52">
        <f t="shared" si="43"/>
        <v>4314814</v>
      </c>
      <c r="AN204" s="52">
        <f t="shared" si="43"/>
        <v>4314814</v>
      </c>
      <c r="AO204" s="52">
        <f t="shared" si="43"/>
        <v>4314814</v>
      </c>
    </row>
    <row r="205" spans="1:41" outlineLevel="1" x14ac:dyDescent="0.45">
      <c r="C205" s="17" t="s">
        <v>46</v>
      </c>
      <c r="D205" s="52">
        <f t="shared" ref="D205:AO205" si="44">D181</f>
        <v>2432970790.9078293</v>
      </c>
      <c r="E205" s="52">
        <f t="shared" si="44"/>
        <v>131080743.12963352</v>
      </c>
      <c r="F205" s="52">
        <f t="shared" si="44"/>
        <v>131080743.12963352</v>
      </c>
      <c r="G205" s="52">
        <f t="shared" si="44"/>
        <v>131080743.12963352</v>
      </c>
      <c r="H205" s="52">
        <f t="shared" si="44"/>
        <v>131080743.12963352</v>
      </c>
      <c r="I205" s="52">
        <f t="shared" si="44"/>
        <v>131080743.12963352</v>
      </c>
      <c r="J205" s="52">
        <f t="shared" si="44"/>
        <v>131080743.12963352</v>
      </c>
      <c r="K205" s="52">
        <f t="shared" si="44"/>
        <v>131080743.12963352</v>
      </c>
      <c r="L205" s="52">
        <f t="shared" si="44"/>
        <v>0</v>
      </c>
      <c r="M205" s="52">
        <f t="shared" si="44"/>
        <v>0</v>
      </c>
      <c r="N205" s="52">
        <f t="shared" si="44"/>
        <v>16765741.02154059</v>
      </c>
      <c r="O205" s="52">
        <f t="shared" si="44"/>
        <v>57627300.704937048</v>
      </c>
      <c r="P205" s="52">
        <f t="shared" si="44"/>
        <v>22681584.002505023</v>
      </c>
      <c r="Q205" s="52">
        <f t="shared" si="44"/>
        <v>32117790.05295895</v>
      </c>
      <c r="R205" s="52">
        <f t="shared" si="44"/>
        <v>20213215.713721681</v>
      </c>
      <c r="S205" s="52">
        <f t="shared" si="44"/>
        <v>0</v>
      </c>
      <c r="T205" s="52">
        <f t="shared" si="44"/>
        <v>0</v>
      </c>
      <c r="U205" s="52">
        <f t="shared" si="44"/>
        <v>0</v>
      </c>
      <c r="V205" s="52">
        <f t="shared" si="44"/>
        <v>0</v>
      </c>
      <c r="W205" s="52">
        <f t="shared" si="44"/>
        <v>0</v>
      </c>
      <c r="X205" s="52">
        <f t="shared" si="44"/>
        <v>377701542.56720656</v>
      </c>
      <c r="Y205" s="52">
        <f t="shared" si="44"/>
        <v>42851565.091540232</v>
      </c>
      <c r="Z205" s="52">
        <f t="shared" si="44"/>
        <v>29270338.875366822</v>
      </c>
      <c r="AA205" s="52">
        <f t="shared" si="44"/>
        <v>42002776.130825028</v>
      </c>
      <c r="AB205" s="52">
        <f t="shared" si="44"/>
        <v>26791947.014673196</v>
      </c>
      <c r="AC205" s="52">
        <f t="shared" si="44"/>
        <v>0</v>
      </c>
      <c r="AD205" s="52">
        <f t="shared" si="44"/>
        <v>0</v>
      </c>
      <c r="AE205" s="52">
        <f t="shared" si="44"/>
        <v>0</v>
      </c>
      <c r="AF205" s="52">
        <f t="shared" si="44"/>
        <v>0</v>
      </c>
      <c r="AG205" s="52">
        <f t="shared" si="44"/>
        <v>0</v>
      </c>
      <c r="AH205" s="52">
        <f t="shared" si="44"/>
        <v>7399905.5358502939</v>
      </c>
      <c r="AI205" s="52">
        <f t="shared" si="44"/>
        <v>11625977.619124198</v>
      </c>
      <c r="AJ205" s="52">
        <f t="shared" si="44"/>
        <v>7166278.4638212156</v>
      </c>
      <c r="AK205" s="52">
        <f t="shared" si="44"/>
        <v>10147661.077666836</v>
      </c>
      <c r="AL205" s="52">
        <f t="shared" si="44"/>
        <v>6386394.0207094084</v>
      </c>
      <c r="AM205" s="52">
        <f t="shared" si="44"/>
        <v>0</v>
      </c>
      <c r="AN205" s="52">
        <f t="shared" si="44"/>
        <v>0</v>
      </c>
      <c r="AO205" s="52">
        <f t="shared" si="44"/>
        <v>0</v>
      </c>
    </row>
    <row r="206" spans="1:41" outlineLevel="1" x14ac:dyDescent="0.45">
      <c r="C206" s="15"/>
    </row>
    <row r="207" spans="1:41" ht="21" outlineLevel="1" x14ac:dyDescent="0.45">
      <c r="A207" s="19" t="s">
        <v>79</v>
      </c>
      <c r="C207" s="15"/>
      <c r="E207" s="44"/>
      <c r="F207" s="44"/>
      <c r="G207" s="44"/>
      <c r="H207" s="44"/>
      <c r="I207" s="44"/>
      <c r="J207" s="44"/>
      <c r="K207" s="44"/>
      <c r="L207" s="44"/>
    </row>
    <row r="208" spans="1:41" ht="18" outlineLevel="1" x14ac:dyDescent="0.45">
      <c r="B208" s="18" t="s">
        <v>5</v>
      </c>
      <c r="D208" s="4" t="s">
        <v>4</v>
      </c>
      <c r="E208" s="4" t="s">
        <v>7</v>
      </c>
      <c r="F208" s="4" t="s">
        <v>8</v>
      </c>
      <c r="G208" s="4" t="s">
        <v>9</v>
      </c>
      <c r="H208" s="4" t="s">
        <v>10</v>
      </c>
      <c r="I208" s="4" t="s">
        <v>11</v>
      </c>
      <c r="J208" s="4" t="s">
        <v>12</v>
      </c>
      <c r="K208" s="4" t="s">
        <v>13</v>
      </c>
      <c r="L208" s="4" t="s">
        <v>14</v>
      </c>
      <c r="M208" s="4" t="s">
        <v>15</v>
      </c>
      <c r="N208" s="4" t="s">
        <v>16</v>
      </c>
      <c r="O208" s="4" t="s">
        <v>17</v>
      </c>
      <c r="P208" s="4" t="s">
        <v>18</v>
      </c>
      <c r="Q208" s="4" t="s">
        <v>19</v>
      </c>
      <c r="R208" s="4" t="s">
        <v>20</v>
      </c>
      <c r="S208" s="4" t="s">
        <v>21</v>
      </c>
      <c r="T208" s="4" t="s">
        <v>22</v>
      </c>
      <c r="U208" s="4" t="s">
        <v>23</v>
      </c>
      <c r="V208" s="4" t="s">
        <v>24</v>
      </c>
      <c r="W208" s="4" t="s">
        <v>25</v>
      </c>
      <c r="X208" s="4" t="s">
        <v>26</v>
      </c>
      <c r="Y208" s="4" t="s">
        <v>27</v>
      </c>
      <c r="Z208" s="4" t="s">
        <v>28</v>
      </c>
      <c r="AA208" s="4" t="s">
        <v>29</v>
      </c>
      <c r="AB208" s="4" t="s">
        <v>30</v>
      </c>
      <c r="AC208" s="4" t="s">
        <v>31</v>
      </c>
      <c r="AD208" s="4" t="s">
        <v>32</v>
      </c>
      <c r="AE208" s="4" t="s">
        <v>33</v>
      </c>
      <c r="AF208" s="4" t="s">
        <v>34</v>
      </c>
      <c r="AG208" s="4" t="s">
        <v>35</v>
      </c>
      <c r="AH208" s="4" t="s">
        <v>36</v>
      </c>
      <c r="AI208" s="4" t="s">
        <v>37</v>
      </c>
      <c r="AJ208" s="4" t="s">
        <v>38</v>
      </c>
      <c r="AK208" s="4" t="s">
        <v>39</v>
      </c>
      <c r="AL208" s="4" t="s">
        <v>40</v>
      </c>
      <c r="AM208" s="4" t="s">
        <v>41</v>
      </c>
      <c r="AN208" s="4" t="s">
        <v>42</v>
      </c>
      <c r="AO208" s="4" t="s">
        <v>43</v>
      </c>
    </row>
    <row r="209" spans="1:41" outlineLevel="1" x14ac:dyDescent="0.45">
      <c r="C209" s="17" t="s">
        <v>44</v>
      </c>
      <c r="D209" s="15">
        <v>0</v>
      </c>
      <c r="E209" s="15">
        <v>1200000</v>
      </c>
      <c r="F209" s="15">
        <v>1800000</v>
      </c>
      <c r="G209" s="15">
        <v>2400000</v>
      </c>
      <c r="H209" s="15">
        <v>3000000</v>
      </c>
      <c r="I209" s="15">
        <v>3600000</v>
      </c>
      <c r="J209" s="15">
        <v>4200000</v>
      </c>
      <c r="K209" s="15">
        <v>4800000</v>
      </c>
      <c r="L209" s="15">
        <v>5400000</v>
      </c>
      <c r="M209" s="15">
        <v>5400000</v>
      </c>
      <c r="N209" s="15">
        <v>5400000</v>
      </c>
      <c r="O209" s="15">
        <v>5400000</v>
      </c>
      <c r="P209" s="15">
        <v>5400000</v>
      </c>
      <c r="Q209" s="15">
        <v>5400000</v>
      </c>
      <c r="R209" s="15">
        <v>5400000</v>
      </c>
      <c r="S209" s="15">
        <v>5400000</v>
      </c>
      <c r="T209" s="15">
        <v>5400000</v>
      </c>
      <c r="U209" s="15">
        <v>5400000</v>
      </c>
      <c r="V209" s="15">
        <v>5400000</v>
      </c>
      <c r="W209" s="15">
        <v>5400000</v>
      </c>
      <c r="X209" s="15">
        <v>5400000</v>
      </c>
      <c r="Y209" s="15">
        <v>5400000</v>
      </c>
      <c r="Z209" s="15">
        <v>5400000</v>
      </c>
      <c r="AA209" s="15">
        <v>5400000</v>
      </c>
      <c r="AB209" s="15">
        <v>5400000</v>
      </c>
      <c r="AC209" s="15">
        <v>5400000</v>
      </c>
      <c r="AD209" s="15">
        <v>5400000</v>
      </c>
      <c r="AE209" s="15">
        <v>5400000</v>
      </c>
      <c r="AF209" s="15">
        <v>5400000</v>
      </c>
      <c r="AG209" s="15">
        <v>5400000</v>
      </c>
      <c r="AH209" s="15">
        <v>5400000</v>
      </c>
      <c r="AI209" s="15">
        <v>5400000</v>
      </c>
      <c r="AJ209" s="15">
        <v>5400000</v>
      </c>
      <c r="AK209" s="15">
        <v>5400000</v>
      </c>
      <c r="AL209" s="15">
        <v>5400000</v>
      </c>
      <c r="AM209" s="15">
        <v>5400000</v>
      </c>
      <c r="AN209" s="15">
        <v>5400000</v>
      </c>
      <c r="AO209" s="15">
        <v>5400000</v>
      </c>
    </row>
    <row r="210" spans="1:41" outlineLevel="1" x14ac:dyDescent="0.45">
      <c r="C210" s="17" t="s">
        <v>45</v>
      </c>
      <c r="D210" s="15">
        <v>8814814</v>
      </c>
      <c r="E210" s="15">
        <v>7614814</v>
      </c>
      <c r="F210" s="15">
        <v>6414814</v>
      </c>
      <c r="G210" s="15">
        <v>4614814</v>
      </c>
      <c r="H210" s="15">
        <v>3414814</v>
      </c>
      <c r="I210" s="15">
        <v>3414814</v>
      </c>
      <c r="J210" s="15">
        <v>3414814</v>
      </c>
      <c r="K210" s="15">
        <v>3414814</v>
      </c>
      <c r="L210" s="15">
        <v>3414814</v>
      </c>
      <c r="M210" s="15">
        <v>3414814</v>
      </c>
      <c r="N210" s="15">
        <v>3414814</v>
      </c>
      <c r="O210" s="15">
        <v>3414814</v>
      </c>
      <c r="P210" s="15">
        <v>3414814</v>
      </c>
      <c r="Q210" s="15">
        <v>3414814</v>
      </c>
      <c r="R210" s="15">
        <v>3414814</v>
      </c>
      <c r="S210" s="15">
        <v>3414814</v>
      </c>
      <c r="T210" s="15">
        <v>3414814</v>
      </c>
      <c r="U210" s="15">
        <v>3414814</v>
      </c>
      <c r="V210" s="15">
        <v>3414814</v>
      </c>
      <c r="W210" s="15">
        <v>3414814</v>
      </c>
      <c r="X210" s="15">
        <v>3414814</v>
      </c>
      <c r="Y210" s="15">
        <v>3414814</v>
      </c>
      <c r="Z210" s="15">
        <v>3414814</v>
      </c>
      <c r="AA210" s="15">
        <v>3414814</v>
      </c>
      <c r="AB210" s="15">
        <v>3414814</v>
      </c>
      <c r="AC210" s="15">
        <v>3414814</v>
      </c>
      <c r="AD210" s="15">
        <v>3414814</v>
      </c>
      <c r="AE210" s="15">
        <v>3414814</v>
      </c>
      <c r="AF210" s="15">
        <v>3414814</v>
      </c>
      <c r="AG210" s="15">
        <v>3414814</v>
      </c>
      <c r="AH210" s="15">
        <v>3414814</v>
      </c>
      <c r="AI210" s="15">
        <v>3414814</v>
      </c>
      <c r="AJ210" s="15">
        <v>3414814</v>
      </c>
      <c r="AK210" s="15">
        <v>3414814</v>
      </c>
      <c r="AL210" s="15">
        <v>3414814</v>
      </c>
      <c r="AM210" s="15">
        <v>3414814</v>
      </c>
      <c r="AN210" s="15">
        <v>3414814</v>
      </c>
      <c r="AO210" s="15">
        <v>3414814</v>
      </c>
    </row>
    <row r="211" spans="1:41" outlineLevel="1" x14ac:dyDescent="0.45">
      <c r="C211" s="17" t="s">
        <v>46</v>
      </c>
      <c r="D211" s="15">
        <v>2431808949.3166046</v>
      </c>
      <c r="E211" s="15">
        <v>160847419.56743494</v>
      </c>
      <c r="F211" s="15">
        <v>160847419.56743494</v>
      </c>
      <c r="G211" s="15">
        <v>160847419.56743494</v>
      </c>
      <c r="H211" s="15">
        <v>160847419.56743494</v>
      </c>
      <c r="I211" s="15">
        <v>160847419.56743494</v>
      </c>
      <c r="J211" s="15">
        <v>160847419.56743494</v>
      </c>
      <c r="K211" s="15">
        <v>160847419.56743494</v>
      </c>
      <c r="L211" s="15">
        <v>0</v>
      </c>
      <c r="M211" s="15">
        <v>0</v>
      </c>
      <c r="N211" s="15">
        <v>20255035.170617882</v>
      </c>
      <c r="O211" s="15">
        <v>69382025.951291174</v>
      </c>
      <c r="P211" s="15">
        <v>27217900.803006027</v>
      </c>
      <c r="Q211" s="15">
        <v>38541348.06355074</v>
      </c>
      <c r="R211" s="15">
        <v>24255858.856466018</v>
      </c>
      <c r="S211" s="15">
        <v>0</v>
      </c>
      <c r="T211" s="15">
        <v>0</v>
      </c>
      <c r="U211" s="15">
        <v>0</v>
      </c>
      <c r="V211" s="15">
        <v>0</v>
      </c>
      <c r="W211" s="15">
        <v>0</v>
      </c>
      <c r="X211" s="15">
        <v>462910736.20323962</v>
      </c>
      <c r="Y211" s="15">
        <v>51748140.288487747</v>
      </c>
      <c r="Z211" s="15">
        <v>35367470.482302748</v>
      </c>
      <c r="AA211" s="15">
        <v>50755772.867201731</v>
      </c>
      <c r="AB211" s="15">
        <v>32377466.254008912</v>
      </c>
      <c r="AC211" s="15">
        <v>0</v>
      </c>
      <c r="AD211" s="15">
        <v>0</v>
      </c>
      <c r="AE211" s="15">
        <v>0</v>
      </c>
      <c r="AF211" s="15">
        <v>0</v>
      </c>
      <c r="AG211" s="15">
        <v>0</v>
      </c>
      <c r="AH211" s="15">
        <v>8940488.1980256848</v>
      </c>
      <c r="AI211" s="15">
        <v>13972640.718353242</v>
      </c>
      <c r="AJ211" s="15">
        <v>8599534.1565854587</v>
      </c>
      <c r="AK211" s="15">
        <v>12177193.293200204</v>
      </c>
      <c r="AL211" s="15">
        <v>7663672.8248512903</v>
      </c>
      <c r="AM211" s="15">
        <v>0</v>
      </c>
      <c r="AN211" s="15">
        <v>0</v>
      </c>
      <c r="AO211" s="15">
        <v>0</v>
      </c>
    </row>
    <row r="212" spans="1:41" outlineLevel="1" x14ac:dyDescent="0.45">
      <c r="E212" s="22"/>
    </row>
    <row r="213" spans="1:41" ht="18" outlineLevel="1" x14ac:dyDescent="0.45">
      <c r="B213" s="18" t="s">
        <v>6</v>
      </c>
      <c r="D213" s="4" t="s">
        <v>4</v>
      </c>
      <c r="E213" s="4" t="s">
        <v>7</v>
      </c>
      <c r="F213" s="4" t="s">
        <v>8</v>
      </c>
      <c r="G213" s="4" t="s">
        <v>9</v>
      </c>
      <c r="H213" s="4" t="s">
        <v>10</v>
      </c>
      <c r="I213" s="4" t="s">
        <v>11</v>
      </c>
      <c r="J213" s="4" t="s">
        <v>12</v>
      </c>
      <c r="K213" s="4" t="s">
        <v>13</v>
      </c>
      <c r="L213" s="4" t="s">
        <v>14</v>
      </c>
      <c r="M213" s="4" t="s">
        <v>15</v>
      </c>
      <c r="N213" s="4" t="s">
        <v>16</v>
      </c>
      <c r="O213" s="4" t="s">
        <v>17</v>
      </c>
      <c r="P213" s="4" t="s">
        <v>18</v>
      </c>
      <c r="Q213" s="4" t="s">
        <v>19</v>
      </c>
      <c r="R213" s="4" t="s">
        <v>20</v>
      </c>
      <c r="S213" s="4" t="s">
        <v>21</v>
      </c>
      <c r="T213" s="4" t="s">
        <v>22</v>
      </c>
      <c r="U213" s="4" t="s">
        <v>23</v>
      </c>
      <c r="V213" s="4" t="s">
        <v>24</v>
      </c>
      <c r="W213" s="4" t="s">
        <v>25</v>
      </c>
      <c r="X213" s="4" t="s">
        <v>26</v>
      </c>
      <c r="Y213" s="4" t="s">
        <v>27</v>
      </c>
      <c r="Z213" s="4" t="s">
        <v>28</v>
      </c>
      <c r="AA213" s="4" t="s">
        <v>29</v>
      </c>
      <c r="AB213" s="4" t="s">
        <v>30</v>
      </c>
      <c r="AC213" s="4" t="s">
        <v>31</v>
      </c>
      <c r="AD213" s="4" t="s">
        <v>32</v>
      </c>
      <c r="AE213" s="4" t="s">
        <v>33</v>
      </c>
      <c r="AF213" s="4" t="s">
        <v>34</v>
      </c>
      <c r="AG213" s="4" t="s">
        <v>35</v>
      </c>
      <c r="AH213" s="4" t="s">
        <v>36</v>
      </c>
      <c r="AI213" s="4" t="s">
        <v>37</v>
      </c>
      <c r="AJ213" s="4" t="s">
        <v>38</v>
      </c>
      <c r="AK213" s="4" t="s">
        <v>39</v>
      </c>
      <c r="AL213" s="4" t="s">
        <v>40</v>
      </c>
      <c r="AM213" s="4" t="s">
        <v>41</v>
      </c>
      <c r="AN213" s="4" t="s">
        <v>42</v>
      </c>
      <c r="AO213" s="4" t="s">
        <v>43</v>
      </c>
    </row>
    <row r="214" spans="1:41" outlineLevel="1" x14ac:dyDescent="0.45">
      <c r="C214" s="17" t="s">
        <v>44</v>
      </c>
      <c r="D214" s="15">
        <v>0</v>
      </c>
      <c r="E214" s="15">
        <v>1200000</v>
      </c>
      <c r="F214" s="15">
        <v>1800000</v>
      </c>
      <c r="G214" s="15">
        <v>2400000</v>
      </c>
      <c r="H214" s="15">
        <v>3000000</v>
      </c>
      <c r="I214" s="15">
        <v>3600000</v>
      </c>
      <c r="J214" s="15">
        <v>4200000</v>
      </c>
      <c r="K214" s="15">
        <v>4800000</v>
      </c>
      <c r="L214" s="15">
        <v>5400000</v>
      </c>
      <c r="M214" s="15">
        <v>5400000</v>
      </c>
      <c r="N214" s="15">
        <v>5400000</v>
      </c>
      <c r="O214" s="15">
        <v>5400000</v>
      </c>
      <c r="P214" s="15">
        <v>5400000</v>
      </c>
      <c r="Q214" s="15">
        <v>5400000</v>
      </c>
      <c r="R214" s="15">
        <v>5400000</v>
      </c>
      <c r="S214" s="15">
        <v>5400000</v>
      </c>
      <c r="T214" s="15">
        <v>5400000</v>
      </c>
      <c r="U214" s="15">
        <v>5400000</v>
      </c>
      <c r="V214" s="15">
        <v>5400000</v>
      </c>
      <c r="W214" s="15">
        <v>5400000</v>
      </c>
      <c r="X214" s="15">
        <v>5400000</v>
      </c>
      <c r="Y214" s="15">
        <v>5400000</v>
      </c>
      <c r="Z214" s="15">
        <v>5400000</v>
      </c>
      <c r="AA214" s="15">
        <v>5400000</v>
      </c>
      <c r="AB214" s="15">
        <v>5400000</v>
      </c>
      <c r="AC214" s="15">
        <v>5400000</v>
      </c>
      <c r="AD214" s="15">
        <v>5400000</v>
      </c>
      <c r="AE214" s="15">
        <v>5400000</v>
      </c>
      <c r="AF214" s="15">
        <v>5400000</v>
      </c>
      <c r="AG214" s="15">
        <v>5400000</v>
      </c>
      <c r="AH214" s="15">
        <v>5400000</v>
      </c>
      <c r="AI214" s="15">
        <v>5400000</v>
      </c>
      <c r="AJ214" s="15">
        <v>5400000</v>
      </c>
      <c r="AK214" s="15">
        <v>5400000</v>
      </c>
      <c r="AL214" s="15">
        <v>5400000</v>
      </c>
      <c r="AM214" s="15">
        <v>5400000</v>
      </c>
      <c r="AN214" s="15">
        <v>5400000</v>
      </c>
      <c r="AO214" s="15">
        <v>5400000</v>
      </c>
    </row>
    <row r="215" spans="1:41" outlineLevel="1" x14ac:dyDescent="0.45">
      <c r="C215" s="17" t="s">
        <v>45</v>
      </c>
      <c r="D215" s="15">
        <v>8814814</v>
      </c>
      <c r="E215" s="15">
        <v>7614814</v>
      </c>
      <c r="F215" s="15">
        <v>6414814</v>
      </c>
      <c r="G215" s="15">
        <v>4614814</v>
      </c>
      <c r="H215" s="15">
        <v>3414814</v>
      </c>
      <c r="I215" s="15">
        <v>3414814</v>
      </c>
      <c r="J215" s="15">
        <v>3414814</v>
      </c>
      <c r="K215" s="15">
        <v>3414814</v>
      </c>
      <c r="L215" s="15">
        <v>3414814</v>
      </c>
      <c r="M215" s="15">
        <v>3414814</v>
      </c>
      <c r="N215" s="15">
        <v>3414814</v>
      </c>
      <c r="O215" s="15">
        <v>3414814</v>
      </c>
      <c r="P215" s="15">
        <v>3414814</v>
      </c>
      <c r="Q215" s="15">
        <v>3414814</v>
      </c>
      <c r="R215" s="15">
        <v>3414814</v>
      </c>
      <c r="S215" s="15">
        <v>3414814</v>
      </c>
      <c r="T215" s="15">
        <v>3414814</v>
      </c>
      <c r="U215" s="15">
        <v>3414814</v>
      </c>
      <c r="V215" s="15">
        <v>3414814</v>
      </c>
      <c r="W215" s="15">
        <v>3414814</v>
      </c>
      <c r="X215" s="15">
        <v>3414814</v>
      </c>
      <c r="Y215" s="15">
        <v>3414814</v>
      </c>
      <c r="Z215" s="15">
        <v>3414814</v>
      </c>
      <c r="AA215" s="15">
        <v>3414814</v>
      </c>
      <c r="AB215" s="15">
        <v>3414814</v>
      </c>
      <c r="AC215" s="15">
        <v>3414814</v>
      </c>
      <c r="AD215" s="15">
        <v>3414814</v>
      </c>
      <c r="AE215" s="15">
        <v>3414814</v>
      </c>
      <c r="AF215" s="15">
        <v>3414814</v>
      </c>
      <c r="AG215" s="15">
        <v>3414814</v>
      </c>
      <c r="AH215" s="15">
        <v>3414814</v>
      </c>
      <c r="AI215" s="15">
        <v>3414814</v>
      </c>
      <c r="AJ215" s="15">
        <v>3414814</v>
      </c>
      <c r="AK215" s="15">
        <v>3414814</v>
      </c>
      <c r="AL215" s="15">
        <v>3414814</v>
      </c>
      <c r="AM215" s="15">
        <v>3414814</v>
      </c>
      <c r="AN215" s="15">
        <v>3414814</v>
      </c>
      <c r="AO215" s="15">
        <v>3414814</v>
      </c>
    </row>
    <row r="216" spans="1:41" outlineLevel="1" x14ac:dyDescent="0.45">
      <c r="C216" s="17" t="s">
        <v>46</v>
      </c>
      <c r="D216" s="15">
        <v>3059255884.6758962</v>
      </c>
      <c r="E216" s="15">
        <v>160847419.56743494</v>
      </c>
      <c r="F216" s="15">
        <v>160847419.56743494</v>
      </c>
      <c r="G216" s="15">
        <v>160847419.56743494</v>
      </c>
      <c r="H216" s="15">
        <v>160847419.56743494</v>
      </c>
      <c r="I216" s="15">
        <v>160847419.56743494</v>
      </c>
      <c r="J216" s="15">
        <v>160847419.56743494</v>
      </c>
      <c r="K216" s="15">
        <v>160847419.56743494</v>
      </c>
      <c r="L216" s="15">
        <v>0</v>
      </c>
      <c r="M216" s="15">
        <v>0</v>
      </c>
      <c r="N216" s="15">
        <v>20255035.170617882</v>
      </c>
      <c r="O216" s="15">
        <v>69382025.951291174</v>
      </c>
      <c r="P216" s="15">
        <v>27217900.803006027</v>
      </c>
      <c r="Q216" s="15">
        <v>38541348.06355074</v>
      </c>
      <c r="R216" s="15">
        <v>24255858.856466018</v>
      </c>
      <c r="S216" s="15">
        <v>0</v>
      </c>
      <c r="T216" s="15">
        <v>0</v>
      </c>
      <c r="U216" s="15">
        <v>0</v>
      </c>
      <c r="V216" s="15">
        <v>0</v>
      </c>
      <c r="W216" s="15">
        <v>0</v>
      </c>
      <c r="X216" s="15">
        <v>462910736.20323962</v>
      </c>
      <c r="Y216" s="15">
        <v>51748140.288487747</v>
      </c>
      <c r="Z216" s="15">
        <v>35367470.482302748</v>
      </c>
      <c r="AA216" s="15">
        <v>50755772.867201731</v>
      </c>
      <c r="AB216" s="15">
        <v>32377466.254008912</v>
      </c>
      <c r="AC216" s="15">
        <v>0</v>
      </c>
      <c r="AD216" s="15">
        <v>0</v>
      </c>
      <c r="AE216" s="15">
        <v>0</v>
      </c>
      <c r="AF216" s="15">
        <v>0</v>
      </c>
      <c r="AG216" s="15">
        <v>0</v>
      </c>
      <c r="AH216" s="15">
        <v>8940488.1980256848</v>
      </c>
      <c r="AI216" s="15">
        <v>13972640.718353242</v>
      </c>
      <c r="AJ216" s="15">
        <v>8599534.1565854587</v>
      </c>
      <c r="AK216" s="15">
        <v>12177193.293200204</v>
      </c>
      <c r="AL216" s="15">
        <v>7663672.8248512903</v>
      </c>
      <c r="AM216" s="15">
        <v>0</v>
      </c>
      <c r="AN216" s="15">
        <v>0</v>
      </c>
      <c r="AO216" s="15">
        <v>0</v>
      </c>
    </row>
    <row r="217" spans="1:41" x14ac:dyDescent="0.45">
      <c r="D217" s="4" t="s">
        <v>49</v>
      </c>
      <c r="E217" s="4" t="s">
        <v>50</v>
      </c>
      <c r="F217" s="4" t="s">
        <v>51</v>
      </c>
    </row>
    <row r="218" spans="1:41" ht="21" x14ac:dyDescent="0.45">
      <c r="A218" s="19" t="s">
        <v>80</v>
      </c>
      <c r="D218" s="20">
        <f>SUM(D223:W223)/million/5</f>
        <v>-91.59184642744863</v>
      </c>
      <c r="E218" s="20">
        <f>SUM(D229:W229)/million/5</f>
        <v>-131.49336739484744</v>
      </c>
      <c r="F218" s="20">
        <f>AVERAGE(D218:E218)</f>
        <v>-111.54260691114803</v>
      </c>
      <c r="G218" s="4"/>
      <c r="H218" s="4"/>
      <c r="I218" s="4"/>
      <c r="J218" s="4"/>
      <c r="K218" s="4"/>
      <c r="L218" s="4"/>
      <c r="M218" s="4"/>
      <c r="N218" s="4"/>
      <c r="O218" s="4"/>
      <c r="P218" s="4"/>
      <c r="Q218" s="4"/>
      <c r="R218" s="4"/>
      <c r="S218" s="4"/>
      <c r="T218" s="4"/>
      <c r="U218" s="4"/>
      <c r="V218" s="4"/>
      <c r="W218" s="4"/>
    </row>
    <row r="219" spans="1:41" ht="18" x14ac:dyDescent="0.45">
      <c r="B219" s="18" t="s">
        <v>5</v>
      </c>
      <c r="D219" s="4" t="s">
        <v>4</v>
      </c>
      <c r="E219" s="4" t="s">
        <v>7</v>
      </c>
      <c r="F219" s="4" t="s">
        <v>8</v>
      </c>
      <c r="G219" s="4" t="s">
        <v>9</v>
      </c>
      <c r="H219" s="4" t="s">
        <v>10</v>
      </c>
      <c r="I219" s="4" t="s">
        <v>11</v>
      </c>
      <c r="J219" s="4" t="s">
        <v>12</v>
      </c>
      <c r="K219" s="4" t="s">
        <v>13</v>
      </c>
      <c r="L219" s="4" t="s">
        <v>14</v>
      </c>
      <c r="M219" s="4" t="s">
        <v>15</v>
      </c>
      <c r="N219" s="4" t="s">
        <v>16</v>
      </c>
      <c r="O219" s="4" t="s">
        <v>17</v>
      </c>
      <c r="P219" s="4" t="s">
        <v>18</v>
      </c>
      <c r="Q219" s="4" t="s">
        <v>19</v>
      </c>
      <c r="R219" s="4" t="s">
        <v>20</v>
      </c>
      <c r="S219" s="4" t="s">
        <v>21</v>
      </c>
      <c r="T219" s="4" t="s">
        <v>22</v>
      </c>
      <c r="U219" s="4" t="s">
        <v>23</v>
      </c>
      <c r="V219" s="4" t="s">
        <v>24</v>
      </c>
      <c r="W219" s="4" t="s">
        <v>25</v>
      </c>
      <c r="X219" s="4"/>
      <c r="Y219" s="4"/>
      <c r="Z219" s="4"/>
      <c r="AA219" s="4"/>
      <c r="AB219" s="4"/>
      <c r="AC219" s="4"/>
      <c r="AD219" s="4"/>
      <c r="AE219" s="4"/>
      <c r="AF219" s="4"/>
      <c r="AG219" s="4"/>
      <c r="AH219" s="4"/>
      <c r="AI219" s="4"/>
      <c r="AJ219" s="4"/>
      <c r="AK219" s="4"/>
      <c r="AL219" s="4"/>
      <c r="AM219" s="4"/>
      <c r="AN219" s="4"/>
      <c r="AO219" s="4"/>
    </row>
    <row r="220" spans="1:41" x14ac:dyDescent="0.45">
      <c r="C220" s="3" t="s">
        <v>52</v>
      </c>
      <c r="D220" s="15">
        <f>-(D246-D235)/(1+'General inputs'!$D$6)^(COUNTA($D219:D219)-1)</f>
        <v>-518402147.73028183</v>
      </c>
      <c r="E220" s="15">
        <f>-(E246-E235)/(1+'General inputs'!$D$6)^(COUNTA($D219:E219)-1)</f>
        <v>-29471170.982406635</v>
      </c>
      <c r="F220" s="15">
        <f>-(F246-F235)/(1+'General inputs'!$D$6)^(COUNTA($D219:F219)-1)</f>
        <v>-27313411.475817088</v>
      </c>
      <c r="G220" s="15">
        <f>-(G246-G235)/(1+'General inputs'!$D$6)^(COUNTA($D219:G219)-1)</f>
        <v>-25313634.361276262</v>
      </c>
      <c r="H220" s="15">
        <f>-(H246-H235)/(1+'General inputs'!$D$6)^(COUNTA($D219:H219)-1)</f>
        <v>-23460272.809338521</v>
      </c>
      <c r="I220" s="15">
        <f>-(I246-I235)/(1+'General inputs'!$D$6)^(COUNTA($D219:I219)-1)</f>
        <v>-21742606.866856836</v>
      </c>
      <c r="J220" s="15">
        <f>-(J246-J235)/(1+'General inputs'!$D$6)^(COUNTA($D219:J219)-1)</f>
        <v>-20150701.45213794</v>
      </c>
      <c r="K220" s="15">
        <f>-(K246-K235)/(1+'General inputs'!$D$6)^(COUNTA($D219:K219)-1)</f>
        <v>-18675348.889840536</v>
      </c>
      <c r="L220" s="15">
        <f>-(L246-L235)/(1+'General inputs'!$D$6)^(COUNTA($D219:L219)-1)</f>
        <v>0</v>
      </c>
      <c r="M220" s="15">
        <f>-(M246-M235)/(1+'General inputs'!$D$6)^(COUNTA($D219:M219)-1)</f>
        <v>0</v>
      </c>
      <c r="N220" s="15">
        <f>-(N246-N235)/(1+'General inputs'!$D$6)^(COUNTA($D219:N219)-1)</f>
        <v>-1702880.388073199</v>
      </c>
      <c r="O220" s="15">
        <f>-(O246-O235)/(1+'General inputs'!$D$6)^(COUNTA($D219:O219)-1)</f>
        <v>-5223816.0513907624</v>
      </c>
      <c r="P220" s="15">
        <f>-(P246-P235)/(1+'General inputs'!$D$6)^(COUNTA($D219:P219)-1)</f>
        <v>-1821570.7349333451</v>
      </c>
      <c r="Q220" s="15">
        <f>-(Q246-Q235)/(1+'General inputs'!$D$6)^(COUNTA($D219:Q219)-1)</f>
        <v>-2390544.704611185</v>
      </c>
      <c r="R220" s="15">
        <f>-(R246-R235)/(1+'General inputs'!$D$6)^(COUNTA($D219:R219)-1)</f>
        <v>-1394328.7454918378</v>
      </c>
      <c r="S220" s="15">
        <f>-(S246-S235)/(1+'General inputs'!$D$6)^(COUNTA($D219:S219)-1)</f>
        <v>0</v>
      </c>
      <c r="T220" s="15">
        <f>-(T246-T235)/(1+'General inputs'!$D$6)^(COUNTA($D219:T219)-1)</f>
        <v>0</v>
      </c>
      <c r="U220" s="15">
        <f>-(U246-U235)/(1+'General inputs'!$D$6)^(COUNTA($D219:U219)-1)</f>
        <v>0</v>
      </c>
      <c r="V220" s="15">
        <f>-(V246-V235)/(1+'General inputs'!$D$6)^(COUNTA($D219:V219)-1)</f>
        <v>0</v>
      </c>
      <c r="W220" s="15">
        <f>-(W246-W235)/(1+'General inputs'!$D$6)^(COUNTA($D219:W219)-1)</f>
        <v>0</v>
      </c>
      <c r="X220" s="22"/>
    </row>
    <row r="221" spans="1:41" x14ac:dyDescent="0.45">
      <c r="C221" s="3" t="s">
        <v>53</v>
      </c>
      <c r="D221" s="15">
        <f>(D244-D233)*'General inputs'!E$11*months_in_year/(1+'General inputs'!$D$6)^(COUNTA($D219:D219)-1)</f>
        <v>0</v>
      </c>
      <c r="E221" s="15">
        <f>(E244-E233)*'General inputs'!F$11*months_in_year/(1+'General inputs'!$D$6)^(COUNTA($D219:E219)-1)</f>
        <v>8897126.9694161266</v>
      </c>
      <c r="F221" s="15">
        <f>(F244-F233)*'General inputs'!G$11*months_in_year/(1+'General inputs'!$D$6)^(COUNTA($D219:F219)-1)</f>
        <v>12368573.173423717</v>
      </c>
      <c r="G221" s="15">
        <f>(G244-G233)*'General inputs'!H$11*months_in_year/(1+'General inputs'!$D$6)^(COUNTA($D219:G219)-1)</f>
        <v>15283995.271453464</v>
      </c>
      <c r="H221" s="15">
        <f>(H244-H233)*'General inputs'!I$11*months_in_year/(1+'General inputs'!$D$6)^(COUNTA($D219:H219)-1)</f>
        <v>17706203.975270469</v>
      </c>
      <c r="I221" s="15">
        <f>(I244-I233)*'General inputs'!J$11*months_in_year/(1+'General inputs'!$D$6)^(COUNTA($D219:I219)-1)</f>
        <v>19691793.114295237</v>
      </c>
      <c r="J221" s="15">
        <f>(J244-J233)*'General inputs'!K$11*months_in_year/(1+'General inputs'!$D$6)^(COUNTA($D219:J219)-1)</f>
        <v>21291713.283915151</v>
      </c>
      <c r="K221" s="15">
        <f>(K244-K233)*'General inputs'!L$11*months_in_year/(1+'General inputs'!$D$6)^(COUNTA($D219:K219)-1)</f>
        <v>22551794.819452032</v>
      </c>
      <c r="L221" s="15">
        <f>(L244-L233)*'General inputs'!M$11*months_in_year/(1+'General inputs'!$D$6)^(COUNTA($D219:L219)-1)</f>
        <v>23513224.441041276</v>
      </c>
      <c r="M221" s="15">
        <f>(M244-M233)*'General inputs'!N$11*months_in_year/(1+'General inputs'!$D$6)^(COUNTA($D219:M219)-1)</f>
        <v>21791681.59503362</v>
      </c>
      <c r="N221" s="15">
        <f>(N244-N233)*'General inputs'!O$11*months_in_year/(1+'General inputs'!$D$6)^(COUNTA($D219:N219)-1)</f>
        <v>9340734.6966664046</v>
      </c>
      <c r="O221" s="15">
        <f>(O244-O233)*'General inputs'!P$11*months_in_year/(1+'General inputs'!$D$6)^(COUNTA($D219:O219)-1)</f>
        <v>8656844.0191532951</v>
      </c>
      <c r="P221" s="15">
        <f>(P244-P233)*'General inputs'!Q$11*months_in_year/(1+'General inputs'!$D$6)^(COUNTA($D219:P219)-1)</f>
        <v>8023025.0409205705</v>
      </c>
      <c r="Q221" s="15">
        <f>(Q244-Q233)*'General inputs'!R$11*months_in_year/(1+'General inputs'!$D$6)^(COUNTA($D219:Q219)-1)</f>
        <v>7435611.7154036807</v>
      </c>
      <c r="R221" s="15">
        <f>(R244-R233)*'General inputs'!S$11*months_in_year/(1+'General inputs'!$D$6)^(COUNTA($D219:R219)-1)</f>
        <v>6891206.4090858959</v>
      </c>
      <c r="S221" s="15">
        <f>(S244-S233)*'General inputs'!T$11*months_in_year/(1+'General inputs'!$D$6)^(COUNTA($D219:S219)-1)</f>
        <v>6386660.2493845178</v>
      </c>
      <c r="T221" s="15">
        <f>(T244-T233)*'General inputs'!U$11*months_in_year/(1+'General inputs'!$D$6)^(COUNTA($D219:T219)-1)</f>
        <v>5919054.9113850966</v>
      </c>
      <c r="U221" s="15">
        <f>(U244-U233)*'General inputs'!V$11*months_in_year/(1+'General inputs'!$D$6)^(COUNTA($D219:U219)-1)</f>
        <v>5485685.7380770128</v>
      </c>
      <c r="V221" s="15">
        <f>(V244-V233)*'General inputs'!W$11*months_in_year/(1+'General inputs'!$D$6)^(COUNTA($D219:V219)-1)</f>
        <v>5084046.096456917</v>
      </c>
      <c r="W221" s="15">
        <f>(W244-W233)*'General inputs'!X$11*months_in_year/(1+'General inputs'!$D$6)^(COUNTA($D219:W219)-1)</f>
        <v>4711812.8790147519</v>
      </c>
    </row>
    <row r="222" spans="1:41" x14ac:dyDescent="0.45">
      <c r="C222" s="3" t="s">
        <v>54</v>
      </c>
      <c r="D222" s="15"/>
      <c r="E222" s="15"/>
      <c r="F222" s="15"/>
      <c r="G222" s="15"/>
      <c r="H222" s="15"/>
      <c r="I222" s="15"/>
      <c r="J222" s="15"/>
      <c r="K222" s="15"/>
      <c r="L222" s="15"/>
      <c r="M222" s="15"/>
      <c r="N222" s="15">
        <f>(N244-N233)*'General inputs'!$D$7/(1+'General inputs'!$D$6)^(COUNTA($D219:N219)-1)</f>
        <v>1109923.2633177917</v>
      </c>
      <c r="O222" s="15">
        <f>(O244-O233)*'General inputs'!$D$7/(1+'General inputs'!$D$6)^(COUNTA($D219:O219)-1)</f>
        <v>1028659.1875049043</v>
      </c>
      <c r="P222" s="15">
        <f>(P244-P233)*'General inputs'!$D$7/(1+'General inputs'!$D$6)^(COUNTA($D219:P219)-1)</f>
        <v>953344.93744662125</v>
      </c>
      <c r="Q222" s="15">
        <f>(Q244-Q233)*'General inputs'!$D$7/(1+'General inputs'!$D$6)^(COUNTA($D219:Q219)-1)</f>
        <v>883544.89105340256</v>
      </c>
      <c r="R222" s="15">
        <f>(R244-R233)*'General inputs'!$D$7/(1+'General inputs'!$D$6)^(COUNTA($D219:R219)-1)</f>
        <v>818855.32071677735</v>
      </c>
      <c r="S222" s="15">
        <f>(S244-S233)*'General inputs'!$D$7/(1+'General inputs'!$D$6)^(COUNTA($D219:S219)-1)</f>
        <v>758902.05812490929</v>
      </c>
      <c r="T222" s="15">
        <f>(T244-T233)*'General inputs'!$D$7/(1+'General inputs'!$D$6)^(COUNTA($D219:T219)-1)</f>
        <v>703338.33005088929</v>
      </c>
      <c r="U222" s="15">
        <f>(U244-U233)*'General inputs'!$D$7/(1+'General inputs'!$D$6)^(COUNTA($D219:U219)-1)</f>
        <v>651842.75259581953</v>
      </c>
      <c r="V222" s="15">
        <f>(V244-V233)*'General inputs'!$D$7/(1+'General inputs'!$D$6)^(COUNTA($D219:V219)-1)</f>
        <v>604117.47228528233</v>
      </c>
      <c r="W222" s="15">
        <f>(W244-W233)*'General inputs'!$D$7/(1+'General inputs'!$D$6)^(COUNTA($D219:W219)-1)</f>
        <v>559886.44326717546</v>
      </c>
    </row>
    <row r="223" spans="1:41" x14ac:dyDescent="0.45">
      <c r="C223" s="3" t="s">
        <v>55</v>
      </c>
      <c r="D223" s="14">
        <f t="shared" ref="D223:W223" si="45">SUM(D220:D222)</f>
        <v>-518402147.73028183</v>
      </c>
      <c r="E223" s="14">
        <f t="shared" si="45"/>
        <v>-20574044.012990508</v>
      </c>
      <c r="F223" s="14">
        <f t="shared" si="45"/>
        <v>-14944838.302393371</v>
      </c>
      <c r="G223" s="14">
        <f t="shared" si="45"/>
        <v>-10029639.089822797</v>
      </c>
      <c r="H223" s="14">
        <f t="shared" si="45"/>
        <v>-5754068.8340680525</v>
      </c>
      <c r="I223" s="14">
        <f t="shared" si="45"/>
        <v>-2050813.752561599</v>
      </c>
      <c r="J223" s="14">
        <f t="shared" si="45"/>
        <v>1141011.8317772113</v>
      </c>
      <c r="K223" s="14">
        <f t="shared" si="45"/>
        <v>3876445.9296114966</v>
      </c>
      <c r="L223" s="14">
        <f t="shared" si="45"/>
        <v>23513224.441041276</v>
      </c>
      <c r="M223" s="14">
        <f t="shared" si="45"/>
        <v>21791681.59503362</v>
      </c>
      <c r="N223" s="14">
        <f t="shared" si="45"/>
        <v>8747777.5719109979</v>
      </c>
      <c r="O223" s="14">
        <f t="shared" si="45"/>
        <v>4461687.155267437</v>
      </c>
      <c r="P223" s="14">
        <f t="shared" si="45"/>
        <v>7154799.2434338471</v>
      </c>
      <c r="Q223" s="14">
        <f t="shared" si="45"/>
        <v>5928611.9018458985</v>
      </c>
      <c r="R223" s="14">
        <f t="shared" si="45"/>
        <v>6315732.9843108356</v>
      </c>
      <c r="S223" s="14">
        <f t="shared" si="45"/>
        <v>7145562.307509427</v>
      </c>
      <c r="T223" s="14">
        <f t="shared" si="45"/>
        <v>6622393.241435986</v>
      </c>
      <c r="U223" s="14">
        <f t="shared" si="45"/>
        <v>6137528.4906728324</v>
      </c>
      <c r="V223" s="14">
        <f t="shared" si="45"/>
        <v>5688163.5687421989</v>
      </c>
      <c r="W223" s="14">
        <f t="shared" si="45"/>
        <v>5271699.3222819269</v>
      </c>
    </row>
    <row r="225" spans="1:41" ht="18" x14ac:dyDescent="0.45">
      <c r="B225" s="18" t="s">
        <v>6</v>
      </c>
      <c r="D225" s="4" t="s">
        <v>4</v>
      </c>
      <c r="E225" s="4" t="s">
        <v>7</v>
      </c>
      <c r="F225" s="4" t="s">
        <v>8</v>
      </c>
      <c r="G225" s="4" t="s">
        <v>9</v>
      </c>
      <c r="H225" s="4" t="s">
        <v>10</v>
      </c>
      <c r="I225" s="4" t="s">
        <v>11</v>
      </c>
      <c r="J225" s="4" t="s">
        <v>12</v>
      </c>
      <c r="K225" s="4" t="s">
        <v>13</v>
      </c>
      <c r="L225" s="4" t="s">
        <v>14</v>
      </c>
      <c r="M225" s="4" t="s">
        <v>15</v>
      </c>
      <c r="N225" s="4" t="s">
        <v>16</v>
      </c>
      <c r="O225" s="4" t="s">
        <v>17</v>
      </c>
      <c r="P225" s="4" t="s">
        <v>18</v>
      </c>
      <c r="Q225" s="4" t="s">
        <v>19</v>
      </c>
      <c r="R225" s="4" t="s">
        <v>20</v>
      </c>
      <c r="S225" s="4" t="s">
        <v>21</v>
      </c>
      <c r="T225" s="4" t="s">
        <v>22</v>
      </c>
      <c r="U225" s="4" t="s">
        <v>23</v>
      </c>
      <c r="V225" s="4" t="s">
        <v>24</v>
      </c>
      <c r="W225" s="4" t="s">
        <v>25</v>
      </c>
      <c r="X225" s="4"/>
      <c r="Y225" s="4"/>
      <c r="Z225" s="4"/>
      <c r="AA225" s="4"/>
      <c r="AB225" s="4"/>
      <c r="AC225" s="4"/>
      <c r="AD225" s="4"/>
      <c r="AE225" s="4"/>
      <c r="AF225" s="4"/>
      <c r="AG225" s="4"/>
      <c r="AH225" s="4"/>
      <c r="AI225" s="4"/>
      <c r="AJ225" s="4"/>
      <c r="AK225" s="4"/>
      <c r="AL225" s="4"/>
      <c r="AM225" s="4"/>
      <c r="AN225" s="4"/>
      <c r="AO225" s="4"/>
    </row>
    <row r="226" spans="1:41" x14ac:dyDescent="0.45">
      <c r="C226" s="3" t="s">
        <v>52</v>
      </c>
      <c r="D226" s="15">
        <f>-(D251-D240)/(1+'General inputs'!$D$6)^(COUNTA($D225:D225)-1)</f>
        <v>-730432145.2221241</v>
      </c>
      <c r="E226" s="15">
        <f>-(E251-E240)/(1+'General inputs'!$D$6)^(COUNTA($D225:E225)-1)</f>
        <v>-29471170.982406635</v>
      </c>
      <c r="F226" s="15">
        <f>-(F251-F240)/(1+'General inputs'!$D$6)^(COUNTA($D225:F225)-1)</f>
        <v>-27313411.475817088</v>
      </c>
      <c r="G226" s="15">
        <f>-(G251-G240)/(1+'General inputs'!$D$6)^(COUNTA($D225:G225)-1)</f>
        <v>-25313634.361276262</v>
      </c>
      <c r="H226" s="15">
        <f>-(H251-H240)/(1+'General inputs'!$D$6)^(COUNTA($D225:H225)-1)</f>
        <v>-23460272.809338521</v>
      </c>
      <c r="I226" s="15">
        <f>-(I251-I240)/(1+'General inputs'!$D$6)^(COUNTA($D225:I225)-1)</f>
        <v>-21742606.866856836</v>
      </c>
      <c r="J226" s="15">
        <f>-(J251-J240)/(1+'General inputs'!$D$6)^(COUNTA($D225:J225)-1)</f>
        <v>-20150701.45213794</v>
      </c>
      <c r="K226" s="15">
        <f>-(K251-K240)/(1+'General inputs'!$D$6)^(COUNTA($D225:K225)-1)</f>
        <v>-18675348.889840536</v>
      </c>
      <c r="L226" s="15">
        <f>-(L251-L240)/(1+'General inputs'!$D$6)^(COUNTA($D225:L225)-1)</f>
        <v>0</v>
      </c>
      <c r="M226" s="15">
        <f>-(M251-M240)/(1+'General inputs'!$D$6)^(COUNTA($D225:M225)-1)</f>
        <v>0</v>
      </c>
      <c r="N226" s="15">
        <f>-(N251-N240)/(1+'General inputs'!$D$6)^(COUNTA($D225:N225)-1)</f>
        <v>-1702880.388073199</v>
      </c>
      <c r="O226" s="15">
        <f>-(O251-O240)/(1+'General inputs'!$D$6)^(COUNTA($D225:O225)-1)</f>
        <v>-5223816.0513907624</v>
      </c>
      <c r="P226" s="15">
        <f>-(P251-P240)/(1+'General inputs'!$D$6)^(COUNTA($D225:P225)-1)</f>
        <v>-1821570.7349333451</v>
      </c>
      <c r="Q226" s="15">
        <f>-(Q251-Q240)/(1+'General inputs'!$D$6)^(COUNTA($D225:Q225)-1)</f>
        <v>-2390544.704611185</v>
      </c>
      <c r="R226" s="15">
        <f>-(R251-R240)/(1+'General inputs'!$D$6)^(COUNTA($D225:R225)-1)</f>
        <v>-1394328.7454918378</v>
      </c>
      <c r="S226" s="15">
        <f>-(S251-S240)/(1+'General inputs'!$D$6)^(COUNTA($D225:S225)-1)</f>
        <v>0</v>
      </c>
      <c r="T226" s="15">
        <f>-(T251-T240)/(1+'General inputs'!$D$6)^(COUNTA($D225:T225)-1)</f>
        <v>0</v>
      </c>
      <c r="U226" s="15">
        <f>-(U251-U240)/(1+'General inputs'!$D$6)^(COUNTA($D225:U225)-1)</f>
        <v>0</v>
      </c>
      <c r="V226" s="15">
        <f>-(V251-V240)/(1+'General inputs'!$D$6)^(COUNTA($D225:V225)-1)</f>
        <v>0</v>
      </c>
      <c r="W226" s="15">
        <f>-(W251-W240)/(1+'General inputs'!$D$6)^(COUNTA($D225:W225)-1)</f>
        <v>0</v>
      </c>
      <c r="X226" s="22"/>
    </row>
    <row r="227" spans="1:41" x14ac:dyDescent="0.45">
      <c r="C227" s="3" t="s">
        <v>53</v>
      </c>
      <c r="D227" s="15">
        <f>(D249-D238)*'General inputs'!E$10*months_in_year/(1+'General inputs'!$D$6)^(COUNTA($D225:D225)-1)</f>
        <v>0</v>
      </c>
      <c r="E227" s="15">
        <f>(E249-E238)*'General inputs'!F$10*months_in_year/(1+'General inputs'!$D$6)^(COUNTA($D225:E225)-1)</f>
        <v>3336422.6135310475</v>
      </c>
      <c r="F227" s="15">
        <f>(F249-F238)*'General inputs'!G$10*months_in_year/(1+'General inputs'!$D$6)^(COUNTA($D225:F225)-1)</f>
        <v>15460716.466779646</v>
      </c>
      <c r="G227" s="15">
        <f>(G249-G238)*'General inputs'!H$10*months_in_year/(1+'General inputs'!$D$6)^(COUNTA($D225:G225)-1)</f>
        <v>35821863.917469062</v>
      </c>
      <c r="H227" s="15">
        <f>(H249-H238)*'General inputs'!I$10*months_in_year/(1+'General inputs'!$D$6)^(COUNTA($D225:H225)-1)</f>
        <v>43822854.83879441</v>
      </c>
      <c r="I227" s="15">
        <f>(I249-I238)*'General inputs'!J$10*months_in_year/(1+'General inputs'!$D$6)^(COUNTA($D225:I225)-1)</f>
        <v>33229900.880373213</v>
      </c>
      <c r="J227" s="15">
        <f>(J249-J238)*'General inputs'!K$10*months_in_year/(1+'General inputs'!$D$6)^(COUNTA($D225:J225)-1)</f>
        <v>23953177.444404546</v>
      </c>
      <c r="K227" s="15">
        <f>(K249-K238)*'General inputs'!L$10*months_in_year/(1+'General inputs'!$D$6)^(COUNTA($D225:K225)-1)</f>
        <v>15856730.73242721</v>
      </c>
      <c r="L227" s="15">
        <f>(L249-L238)*'General inputs'!M$10*months_in_year/(1+'General inputs'!$D$6)^(COUNTA($D225:L225)-1)</f>
        <v>8817459.1653904784</v>
      </c>
      <c r="M227" s="15">
        <f>(M249-M238)*'General inputs'!N$10*months_in_year/(1+'General inputs'!$D$6)^(COUNTA($D225:M225)-1)</f>
        <v>8171880.5981376078</v>
      </c>
      <c r="N227" s="15">
        <f>(N249-N238)*'General inputs'!O$10*months_in_year/(1+'General inputs'!$D$6)^(COUNTA($D225:N225)-1)</f>
        <v>7573568.6729727602</v>
      </c>
      <c r="O227" s="15">
        <f>(O249-O238)*'General inputs'!P$10*months_in_year/(1+'General inputs'!$D$6)^(COUNTA($D225:O225)-1)</f>
        <v>7019062.7182324016</v>
      </c>
      <c r="P227" s="15">
        <f>(P249-P238)*'General inputs'!Q$10*months_in_year/(1+'General inputs'!$D$6)^(COUNTA($D225:P225)-1)</f>
        <v>6505155.4385842467</v>
      </c>
      <c r="Q227" s="15">
        <f>(Q249-Q238)*'General inputs'!R$10*months_in_year/(1+'General inputs'!$D$6)^(COUNTA($D225:Q225)-1)</f>
        <v>6028874.3638408221</v>
      </c>
      <c r="R227" s="15">
        <f>(R249-R238)*'General inputs'!S$10*months_in_year/(1+'General inputs'!$D$6)^(COUNTA($D225:R225)-1)</f>
        <v>5587464.6560155917</v>
      </c>
      <c r="S227" s="15">
        <f>(S249-S238)*'General inputs'!T$10*months_in_year/(1+'General inputs'!$D$6)^(COUNTA($D225:S225)-1)</f>
        <v>5178373.1751766363</v>
      </c>
      <c r="T227" s="15">
        <f>(T249-T238)*'General inputs'!U$10*months_in_year/(1+'General inputs'!$D$6)^(COUNTA($D225:T225)-1)</f>
        <v>4799233.7119338624</v>
      </c>
      <c r="U227" s="15">
        <f>(U249-U238)*'General inputs'!V$10*months_in_year/(1+'General inputs'!$D$6)^(COUNTA($D225:U225)-1)</f>
        <v>4447853.3011435242</v>
      </c>
      <c r="V227" s="15">
        <f>(V249-V238)*'General inputs'!W$10*months_in_year/(1+'General inputs'!$D$6)^(COUNTA($D225:V225)-1)</f>
        <v>4122199.5376677704</v>
      </c>
      <c r="W227" s="15">
        <f>(W249-W238)*'General inputs'!X$10*months_in_year/(1+'General inputs'!$D$6)^(COUNTA($D225:W225)-1)</f>
        <v>3820388.8208227716</v>
      </c>
    </row>
    <row r="228" spans="1:41" x14ac:dyDescent="0.45">
      <c r="C228" s="3" t="s">
        <v>54</v>
      </c>
      <c r="D228" s="40">
        <f>D222</f>
        <v>0</v>
      </c>
      <c r="E228" s="40">
        <f t="shared" ref="E228:W228" si="46">E222</f>
        <v>0</v>
      </c>
      <c r="F228" s="40">
        <f t="shared" si="46"/>
        <v>0</v>
      </c>
      <c r="G228" s="40">
        <f t="shared" si="46"/>
        <v>0</v>
      </c>
      <c r="H228" s="40">
        <f t="shared" si="46"/>
        <v>0</v>
      </c>
      <c r="I228" s="40">
        <f t="shared" si="46"/>
        <v>0</v>
      </c>
      <c r="J228" s="40">
        <f t="shared" si="46"/>
        <v>0</v>
      </c>
      <c r="K228" s="40">
        <f t="shared" si="46"/>
        <v>0</v>
      </c>
      <c r="L228" s="40">
        <f t="shared" si="46"/>
        <v>0</v>
      </c>
      <c r="M228" s="40">
        <f t="shared" si="46"/>
        <v>0</v>
      </c>
      <c r="N228" s="40">
        <f t="shared" si="46"/>
        <v>1109923.2633177917</v>
      </c>
      <c r="O228" s="40">
        <f t="shared" si="46"/>
        <v>1028659.1875049043</v>
      </c>
      <c r="P228" s="40">
        <f t="shared" si="46"/>
        <v>953344.93744662125</v>
      </c>
      <c r="Q228" s="40">
        <f t="shared" si="46"/>
        <v>883544.89105340256</v>
      </c>
      <c r="R228" s="40">
        <f t="shared" si="46"/>
        <v>818855.32071677735</v>
      </c>
      <c r="S228" s="40">
        <f t="shared" si="46"/>
        <v>758902.05812490929</v>
      </c>
      <c r="T228" s="40">
        <f t="shared" si="46"/>
        <v>703338.33005088929</v>
      </c>
      <c r="U228" s="40">
        <f t="shared" si="46"/>
        <v>651842.75259581953</v>
      </c>
      <c r="V228" s="40">
        <f t="shared" si="46"/>
        <v>604117.47228528233</v>
      </c>
      <c r="W228" s="40">
        <f t="shared" si="46"/>
        <v>559886.44326717546</v>
      </c>
    </row>
    <row r="229" spans="1:41" x14ac:dyDescent="0.45">
      <c r="C229" s="3" t="s">
        <v>55</v>
      </c>
      <c r="D229" s="14">
        <f t="shared" ref="D229:W229" si="47">SUM(D226:D228)</f>
        <v>-730432145.2221241</v>
      </c>
      <c r="E229" s="14">
        <f t="shared" si="47"/>
        <v>-26134748.368875585</v>
      </c>
      <c r="F229" s="14">
        <f t="shared" si="47"/>
        <v>-11852695.009037443</v>
      </c>
      <c r="G229" s="14">
        <f t="shared" si="47"/>
        <v>10508229.5561928</v>
      </c>
      <c r="H229" s="14">
        <f t="shared" si="47"/>
        <v>20362582.029455889</v>
      </c>
      <c r="I229" s="14">
        <f t="shared" si="47"/>
        <v>11487294.013516378</v>
      </c>
      <c r="J229" s="14">
        <f t="shared" si="47"/>
        <v>3802475.9922666065</v>
      </c>
      <c r="K229" s="14">
        <f t="shared" si="47"/>
        <v>-2818618.1574133262</v>
      </c>
      <c r="L229" s="14">
        <f t="shared" si="47"/>
        <v>8817459.1653904784</v>
      </c>
      <c r="M229" s="14">
        <f t="shared" si="47"/>
        <v>8171880.5981376078</v>
      </c>
      <c r="N229" s="14">
        <f t="shared" si="47"/>
        <v>6980611.5482173525</v>
      </c>
      <c r="O229" s="14">
        <f t="shared" si="47"/>
        <v>2823905.8543465436</v>
      </c>
      <c r="P229" s="14">
        <f t="shared" si="47"/>
        <v>5636929.6410975223</v>
      </c>
      <c r="Q229" s="14">
        <f t="shared" si="47"/>
        <v>4521874.5502830399</v>
      </c>
      <c r="R229" s="14">
        <f t="shared" si="47"/>
        <v>5011991.2312405314</v>
      </c>
      <c r="S229" s="14">
        <f t="shared" si="47"/>
        <v>5937275.2333015455</v>
      </c>
      <c r="T229" s="14">
        <f t="shared" si="47"/>
        <v>5502572.0419847518</v>
      </c>
      <c r="U229" s="14">
        <f t="shared" si="47"/>
        <v>5099696.0537393438</v>
      </c>
      <c r="V229" s="14">
        <f t="shared" si="47"/>
        <v>4726317.0099530527</v>
      </c>
      <c r="W229" s="14">
        <f t="shared" si="47"/>
        <v>4380275.2640899476</v>
      </c>
    </row>
    <row r="230" spans="1:41" x14ac:dyDescent="0.45">
      <c r="A230" s="2" t="s">
        <v>56</v>
      </c>
    </row>
    <row r="231" spans="1:41" ht="21" outlineLevel="1" x14ac:dyDescent="0.45">
      <c r="A231" s="19" t="s">
        <v>79</v>
      </c>
    </row>
    <row r="232" spans="1:41" ht="18" outlineLevel="1" x14ac:dyDescent="0.45">
      <c r="B232" s="18" t="s">
        <v>5</v>
      </c>
      <c r="D232" s="4" t="s">
        <v>4</v>
      </c>
      <c r="E232" s="4" t="s">
        <v>7</v>
      </c>
      <c r="F232" s="4" t="s">
        <v>8</v>
      </c>
      <c r="G232" s="4" t="s">
        <v>9</v>
      </c>
      <c r="H232" s="4" t="s">
        <v>10</v>
      </c>
      <c r="I232" s="4" t="s">
        <v>11</v>
      </c>
      <c r="J232" s="4" t="s">
        <v>12</v>
      </c>
      <c r="K232" s="4" t="s">
        <v>13</v>
      </c>
      <c r="L232" s="4" t="s">
        <v>14</v>
      </c>
      <c r="M232" s="4" t="s">
        <v>15</v>
      </c>
      <c r="N232" s="4" t="s">
        <v>16</v>
      </c>
      <c r="O232" s="4" t="s">
        <v>17</v>
      </c>
      <c r="P232" s="4" t="s">
        <v>18</v>
      </c>
      <c r="Q232" s="4" t="s">
        <v>19</v>
      </c>
      <c r="R232" s="4" t="s">
        <v>20</v>
      </c>
      <c r="S232" s="4" t="s">
        <v>21</v>
      </c>
      <c r="T232" s="4" t="s">
        <v>22</v>
      </c>
      <c r="U232" s="4" t="s">
        <v>23</v>
      </c>
      <c r="V232" s="4" t="s">
        <v>24</v>
      </c>
      <c r="W232" s="4" t="s">
        <v>25</v>
      </c>
      <c r="X232" s="4" t="s">
        <v>26</v>
      </c>
      <c r="Y232" s="4" t="s">
        <v>27</v>
      </c>
      <c r="Z232" s="4" t="s">
        <v>28</v>
      </c>
      <c r="AA232" s="4" t="s">
        <v>29</v>
      </c>
      <c r="AB232" s="4" t="s">
        <v>30</v>
      </c>
      <c r="AC232" s="4" t="s">
        <v>31</v>
      </c>
      <c r="AD232" s="4" t="s">
        <v>32</v>
      </c>
      <c r="AE232" s="4" t="s">
        <v>33</v>
      </c>
      <c r="AF232" s="4" t="s">
        <v>34</v>
      </c>
      <c r="AG232" s="4" t="s">
        <v>35</v>
      </c>
      <c r="AH232" s="4" t="s">
        <v>36</v>
      </c>
      <c r="AI232" s="4" t="s">
        <v>37</v>
      </c>
      <c r="AJ232" s="4" t="s">
        <v>38</v>
      </c>
      <c r="AK232" s="4" t="s">
        <v>39</v>
      </c>
      <c r="AL232" s="4" t="s">
        <v>40</v>
      </c>
      <c r="AM232" s="4" t="s">
        <v>41</v>
      </c>
      <c r="AN232" s="4" t="s">
        <v>42</v>
      </c>
      <c r="AO232" s="4" t="s">
        <v>43</v>
      </c>
    </row>
    <row r="233" spans="1:41" outlineLevel="1" x14ac:dyDescent="0.45">
      <c r="C233" s="17" t="s">
        <v>44</v>
      </c>
      <c r="D233" s="52">
        <f>D209</f>
        <v>0</v>
      </c>
      <c r="E233" s="52">
        <f t="shared" ref="E233:AO233" si="48">E209</f>
        <v>1200000</v>
      </c>
      <c r="F233" s="52">
        <f t="shared" si="48"/>
        <v>1800000</v>
      </c>
      <c r="G233" s="52">
        <f t="shared" si="48"/>
        <v>2400000</v>
      </c>
      <c r="H233" s="52">
        <f t="shared" si="48"/>
        <v>3000000</v>
      </c>
      <c r="I233" s="52">
        <f t="shared" si="48"/>
        <v>3600000</v>
      </c>
      <c r="J233" s="52">
        <f t="shared" si="48"/>
        <v>4200000</v>
      </c>
      <c r="K233" s="52">
        <f t="shared" si="48"/>
        <v>4800000</v>
      </c>
      <c r="L233" s="52">
        <f t="shared" si="48"/>
        <v>5400000</v>
      </c>
      <c r="M233" s="52">
        <f t="shared" si="48"/>
        <v>5400000</v>
      </c>
      <c r="N233" s="52">
        <f t="shared" si="48"/>
        <v>5400000</v>
      </c>
      <c r="O233" s="52">
        <f t="shared" si="48"/>
        <v>5400000</v>
      </c>
      <c r="P233" s="52">
        <f t="shared" si="48"/>
        <v>5400000</v>
      </c>
      <c r="Q233" s="52">
        <f t="shared" si="48"/>
        <v>5400000</v>
      </c>
      <c r="R233" s="52">
        <f t="shared" si="48"/>
        <v>5400000</v>
      </c>
      <c r="S233" s="52">
        <f t="shared" si="48"/>
        <v>5400000</v>
      </c>
      <c r="T233" s="52">
        <f t="shared" si="48"/>
        <v>5400000</v>
      </c>
      <c r="U233" s="52">
        <f t="shared" si="48"/>
        <v>5400000</v>
      </c>
      <c r="V233" s="52">
        <f t="shared" si="48"/>
        <v>5400000</v>
      </c>
      <c r="W233" s="52">
        <f t="shared" si="48"/>
        <v>5400000</v>
      </c>
      <c r="X233" s="52">
        <f t="shared" si="48"/>
        <v>5400000</v>
      </c>
      <c r="Y233" s="52">
        <f t="shared" si="48"/>
        <v>5400000</v>
      </c>
      <c r="Z233" s="52">
        <f t="shared" si="48"/>
        <v>5400000</v>
      </c>
      <c r="AA233" s="52">
        <f t="shared" si="48"/>
        <v>5400000</v>
      </c>
      <c r="AB233" s="52">
        <f t="shared" si="48"/>
        <v>5400000</v>
      </c>
      <c r="AC233" s="52">
        <f t="shared" si="48"/>
        <v>5400000</v>
      </c>
      <c r="AD233" s="52">
        <f t="shared" si="48"/>
        <v>5400000</v>
      </c>
      <c r="AE233" s="52">
        <f t="shared" si="48"/>
        <v>5400000</v>
      </c>
      <c r="AF233" s="52">
        <f t="shared" si="48"/>
        <v>5400000</v>
      </c>
      <c r="AG233" s="52">
        <f t="shared" si="48"/>
        <v>5400000</v>
      </c>
      <c r="AH233" s="52">
        <f t="shared" si="48"/>
        <v>5400000</v>
      </c>
      <c r="AI233" s="52">
        <f t="shared" si="48"/>
        <v>5400000</v>
      </c>
      <c r="AJ233" s="52">
        <f t="shared" si="48"/>
        <v>5400000</v>
      </c>
      <c r="AK233" s="52">
        <f t="shared" si="48"/>
        <v>5400000</v>
      </c>
      <c r="AL233" s="52">
        <f t="shared" si="48"/>
        <v>5400000</v>
      </c>
      <c r="AM233" s="52">
        <f t="shared" si="48"/>
        <v>5400000</v>
      </c>
      <c r="AN233" s="52">
        <f t="shared" si="48"/>
        <v>5400000</v>
      </c>
      <c r="AO233" s="52">
        <f t="shared" si="48"/>
        <v>5400000</v>
      </c>
    </row>
    <row r="234" spans="1:41" outlineLevel="1" x14ac:dyDescent="0.45">
      <c r="C234" s="17" t="s">
        <v>45</v>
      </c>
      <c r="D234" s="52">
        <f t="shared" ref="D234:AO234" si="49">D210</f>
        <v>8814814</v>
      </c>
      <c r="E234" s="52">
        <f t="shared" si="49"/>
        <v>7614814</v>
      </c>
      <c r="F234" s="52">
        <f t="shared" si="49"/>
        <v>6414814</v>
      </c>
      <c r="G234" s="52">
        <f t="shared" si="49"/>
        <v>4614814</v>
      </c>
      <c r="H234" s="52">
        <f t="shared" si="49"/>
        <v>3414814</v>
      </c>
      <c r="I234" s="52">
        <f t="shared" si="49"/>
        <v>3414814</v>
      </c>
      <c r="J234" s="52">
        <f t="shared" si="49"/>
        <v>3414814</v>
      </c>
      <c r="K234" s="52">
        <f t="shared" si="49"/>
        <v>3414814</v>
      </c>
      <c r="L234" s="52">
        <f t="shared" si="49"/>
        <v>3414814</v>
      </c>
      <c r="M234" s="52">
        <f t="shared" si="49"/>
        <v>3414814</v>
      </c>
      <c r="N234" s="52">
        <f t="shared" si="49"/>
        <v>3414814</v>
      </c>
      <c r="O234" s="52">
        <f t="shared" si="49"/>
        <v>3414814</v>
      </c>
      <c r="P234" s="52">
        <f t="shared" si="49"/>
        <v>3414814</v>
      </c>
      <c r="Q234" s="52">
        <f t="shared" si="49"/>
        <v>3414814</v>
      </c>
      <c r="R234" s="52">
        <f t="shared" si="49"/>
        <v>3414814</v>
      </c>
      <c r="S234" s="52">
        <f t="shared" si="49"/>
        <v>3414814</v>
      </c>
      <c r="T234" s="52">
        <f t="shared" si="49"/>
        <v>3414814</v>
      </c>
      <c r="U234" s="52">
        <f t="shared" si="49"/>
        <v>3414814</v>
      </c>
      <c r="V234" s="52">
        <f t="shared" si="49"/>
        <v>3414814</v>
      </c>
      <c r="W234" s="52">
        <f t="shared" si="49"/>
        <v>3414814</v>
      </c>
      <c r="X234" s="52">
        <f t="shared" si="49"/>
        <v>3414814</v>
      </c>
      <c r="Y234" s="52">
        <f t="shared" si="49"/>
        <v>3414814</v>
      </c>
      <c r="Z234" s="52">
        <f t="shared" si="49"/>
        <v>3414814</v>
      </c>
      <c r="AA234" s="52">
        <f t="shared" si="49"/>
        <v>3414814</v>
      </c>
      <c r="AB234" s="52">
        <f t="shared" si="49"/>
        <v>3414814</v>
      </c>
      <c r="AC234" s="52">
        <f t="shared" si="49"/>
        <v>3414814</v>
      </c>
      <c r="AD234" s="52">
        <f t="shared" si="49"/>
        <v>3414814</v>
      </c>
      <c r="AE234" s="52">
        <f t="shared" si="49"/>
        <v>3414814</v>
      </c>
      <c r="AF234" s="52">
        <f t="shared" si="49"/>
        <v>3414814</v>
      </c>
      <c r="AG234" s="52">
        <f t="shared" si="49"/>
        <v>3414814</v>
      </c>
      <c r="AH234" s="52">
        <f t="shared" si="49"/>
        <v>3414814</v>
      </c>
      <c r="AI234" s="52">
        <f t="shared" si="49"/>
        <v>3414814</v>
      </c>
      <c r="AJ234" s="52">
        <f t="shared" si="49"/>
        <v>3414814</v>
      </c>
      <c r="AK234" s="52">
        <f t="shared" si="49"/>
        <v>3414814</v>
      </c>
      <c r="AL234" s="52">
        <f t="shared" si="49"/>
        <v>3414814</v>
      </c>
      <c r="AM234" s="52">
        <f t="shared" si="49"/>
        <v>3414814</v>
      </c>
      <c r="AN234" s="52">
        <f t="shared" si="49"/>
        <v>3414814</v>
      </c>
      <c r="AO234" s="52">
        <f t="shared" si="49"/>
        <v>3414814</v>
      </c>
    </row>
    <row r="235" spans="1:41" outlineLevel="1" x14ac:dyDescent="0.45">
      <c r="C235" s="17" t="s">
        <v>46</v>
      </c>
      <c r="D235" s="52">
        <f t="shared" ref="D235:AO235" si="50">D211</f>
        <v>2431808949.3166046</v>
      </c>
      <c r="E235" s="52">
        <f t="shared" si="50"/>
        <v>160847419.56743494</v>
      </c>
      <c r="F235" s="52">
        <f t="shared" si="50"/>
        <v>160847419.56743494</v>
      </c>
      <c r="G235" s="52">
        <f t="shared" si="50"/>
        <v>160847419.56743494</v>
      </c>
      <c r="H235" s="52">
        <f t="shared" si="50"/>
        <v>160847419.56743494</v>
      </c>
      <c r="I235" s="52">
        <f t="shared" si="50"/>
        <v>160847419.56743494</v>
      </c>
      <c r="J235" s="52">
        <f t="shared" si="50"/>
        <v>160847419.56743494</v>
      </c>
      <c r="K235" s="52">
        <f t="shared" si="50"/>
        <v>160847419.56743494</v>
      </c>
      <c r="L235" s="52">
        <f t="shared" si="50"/>
        <v>0</v>
      </c>
      <c r="M235" s="52">
        <f t="shared" si="50"/>
        <v>0</v>
      </c>
      <c r="N235" s="52">
        <f t="shared" si="50"/>
        <v>20255035.170617882</v>
      </c>
      <c r="O235" s="52">
        <f t="shared" si="50"/>
        <v>69382025.951291174</v>
      </c>
      <c r="P235" s="52">
        <f t="shared" si="50"/>
        <v>27217900.803006027</v>
      </c>
      <c r="Q235" s="52">
        <f t="shared" si="50"/>
        <v>38541348.06355074</v>
      </c>
      <c r="R235" s="52">
        <f t="shared" si="50"/>
        <v>24255858.856466018</v>
      </c>
      <c r="S235" s="52">
        <f t="shared" si="50"/>
        <v>0</v>
      </c>
      <c r="T235" s="52">
        <f t="shared" si="50"/>
        <v>0</v>
      </c>
      <c r="U235" s="52">
        <f t="shared" si="50"/>
        <v>0</v>
      </c>
      <c r="V235" s="52">
        <f t="shared" si="50"/>
        <v>0</v>
      </c>
      <c r="W235" s="52">
        <f t="shared" si="50"/>
        <v>0</v>
      </c>
      <c r="X235" s="52">
        <f t="shared" si="50"/>
        <v>462910736.20323962</v>
      </c>
      <c r="Y235" s="52">
        <f t="shared" si="50"/>
        <v>51748140.288487747</v>
      </c>
      <c r="Z235" s="52">
        <f t="shared" si="50"/>
        <v>35367470.482302748</v>
      </c>
      <c r="AA235" s="52">
        <f t="shared" si="50"/>
        <v>50755772.867201731</v>
      </c>
      <c r="AB235" s="52">
        <f t="shared" si="50"/>
        <v>32377466.254008912</v>
      </c>
      <c r="AC235" s="52">
        <f t="shared" si="50"/>
        <v>0</v>
      </c>
      <c r="AD235" s="52">
        <f t="shared" si="50"/>
        <v>0</v>
      </c>
      <c r="AE235" s="52">
        <f t="shared" si="50"/>
        <v>0</v>
      </c>
      <c r="AF235" s="52">
        <f t="shared" si="50"/>
        <v>0</v>
      </c>
      <c r="AG235" s="52">
        <f t="shared" si="50"/>
        <v>0</v>
      </c>
      <c r="AH235" s="52">
        <f t="shared" si="50"/>
        <v>8940488.1980256848</v>
      </c>
      <c r="AI235" s="52">
        <f t="shared" si="50"/>
        <v>13972640.718353242</v>
      </c>
      <c r="AJ235" s="52">
        <f t="shared" si="50"/>
        <v>8599534.1565854587</v>
      </c>
      <c r="AK235" s="52">
        <f t="shared" si="50"/>
        <v>12177193.293200204</v>
      </c>
      <c r="AL235" s="52">
        <f t="shared" si="50"/>
        <v>7663672.8248512903</v>
      </c>
      <c r="AM235" s="52">
        <f t="shared" si="50"/>
        <v>0</v>
      </c>
      <c r="AN235" s="52">
        <f t="shared" si="50"/>
        <v>0</v>
      </c>
      <c r="AO235" s="52">
        <f t="shared" si="50"/>
        <v>0</v>
      </c>
    </row>
    <row r="236" spans="1:41" outlineLevel="1" x14ac:dyDescent="0.45"/>
    <row r="237" spans="1:41" ht="18" outlineLevel="1" x14ac:dyDescent="0.45">
      <c r="B237" s="18" t="s">
        <v>6</v>
      </c>
      <c r="D237" s="4" t="s">
        <v>4</v>
      </c>
      <c r="E237" s="4" t="s">
        <v>7</v>
      </c>
      <c r="F237" s="4" t="s">
        <v>8</v>
      </c>
      <c r="G237" s="4" t="s">
        <v>9</v>
      </c>
      <c r="H237" s="4" t="s">
        <v>10</v>
      </c>
      <c r="I237" s="4" t="s">
        <v>11</v>
      </c>
      <c r="J237" s="4" t="s">
        <v>12</v>
      </c>
      <c r="K237" s="4" t="s">
        <v>13</v>
      </c>
      <c r="L237" s="4" t="s">
        <v>14</v>
      </c>
      <c r="M237" s="4" t="s">
        <v>15</v>
      </c>
      <c r="N237" s="4" t="s">
        <v>16</v>
      </c>
      <c r="O237" s="4" t="s">
        <v>17</v>
      </c>
      <c r="P237" s="4" t="s">
        <v>18</v>
      </c>
      <c r="Q237" s="4" t="s">
        <v>19</v>
      </c>
      <c r="R237" s="4" t="s">
        <v>20</v>
      </c>
      <c r="S237" s="4" t="s">
        <v>21</v>
      </c>
      <c r="T237" s="4" t="s">
        <v>22</v>
      </c>
      <c r="U237" s="4" t="s">
        <v>23</v>
      </c>
      <c r="V237" s="4" t="s">
        <v>24</v>
      </c>
      <c r="W237" s="4" t="s">
        <v>25</v>
      </c>
      <c r="X237" s="4" t="s">
        <v>26</v>
      </c>
      <c r="Y237" s="4" t="s">
        <v>27</v>
      </c>
      <c r="Z237" s="4" t="s">
        <v>28</v>
      </c>
      <c r="AA237" s="4" t="s">
        <v>29</v>
      </c>
      <c r="AB237" s="4" t="s">
        <v>30</v>
      </c>
      <c r="AC237" s="4" t="s">
        <v>31</v>
      </c>
      <c r="AD237" s="4" t="s">
        <v>32</v>
      </c>
      <c r="AE237" s="4" t="s">
        <v>33</v>
      </c>
      <c r="AF237" s="4" t="s">
        <v>34</v>
      </c>
      <c r="AG237" s="4" t="s">
        <v>35</v>
      </c>
      <c r="AH237" s="4" t="s">
        <v>36</v>
      </c>
      <c r="AI237" s="4" t="s">
        <v>37</v>
      </c>
      <c r="AJ237" s="4" t="s">
        <v>38</v>
      </c>
      <c r="AK237" s="4" t="s">
        <v>39</v>
      </c>
      <c r="AL237" s="4" t="s">
        <v>40</v>
      </c>
      <c r="AM237" s="4" t="s">
        <v>41</v>
      </c>
      <c r="AN237" s="4" t="s">
        <v>42</v>
      </c>
      <c r="AO237" s="4" t="s">
        <v>43</v>
      </c>
    </row>
    <row r="238" spans="1:41" outlineLevel="1" x14ac:dyDescent="0.45">
      <c r="C238" s="17" t="s">
        <v>44</v>
      </c>
      <c r="D238" s="52">
        <f>D214</f>
        <v>0</v>
      </c>
      <c r="E238" s="52">
        <f t="shared" ref="E238:AO238" si="51">E214</f>
        <v>1200000</v>
      </c>
      <c r="F238" s="52">
        <f t="shared" si="51"/>
        <v>1800000</v>
      </c>
      <c r="G238" s="52">
        <f t="shared" si="51"/>
        <v>2400000</v>
      </c>
      <c r="H238" s="52">
        <f t="shared" si="51"/>
        <v>3000000</v>
      </c>
      <c r="I238" s="52">
        <f t="shared" si="51"/>
        <v>3600000</v>
      </c>
      <c r="J238" s="52">
        <f t="shared" si="51"/>
        <v>4200000</v>
      </c>
      <c r="K238" s="52">
        <f t="shared" si="51"/>
        <v>4800000</v>
      </c>
      <c r="L238" s="52">
        <f t="shared" si="51"/>
        <v>5400000</v>
      </c>
      <c r="M238" s="52">
        <f t="shared" si="51"/>
        <v>5400000</v>
      </c>
      <c r="N238" s="52">
        <f t="shared" si="51"/>
        <v>5400000</v>
      </c>
      <c r="O238" s="52">
        <f t="shared" si="51"/>
        <v>5400000</v>
      </c>
      <c r="P238" s="52">
        <f t="shared" si="51"/>
        <v>5400000</v>
      </c>
      <c r="Q238" s="52">
        <f t="shared" si="51"/>
        <v>5400000</v>
      </c>
      <c r="R238" s="52">
        <f t="shared" si="51"/>
        <v>5400000</v>
      </c>
      <c r="S238" s="52">
        <f t="shared" si="51"/>
        <v>5400000</v>
      </c>
      <c r="T238" s="52">
        <f t="shared" si="51"/>
        <v>5400000</v>
      </c>
      <c r="U238" s="52">
        <f t="shared" si="51"/>
        <v>5400000</v>
      </c>
      <c r="V238" s="52">
        <f t="shared" si="51"/>
        <v>5400000</v>
      </c>
      <c r="W238" s="52">
        <f t="shared" si="51"/>
        <v>5400000</v>
      </c>
      <c r="X238" s="52">
        <f t="shared" si="51"/>
        <v>5400000</v>
      </c>
      <c r="Y238" s="52">
        <f t="shared" si="51"/>
        <v>5400000</v>
      </c>
      <c r="Z238" s="52">
        <f t="shared" si="51"/>
        <v>5400000</v>
      </c>
      <c r="AA238" s="52">
        <f t="shared" si="51"/>
        <v>5400000</v>
      </c>
      <c r="AB238" s="52">
        <f t="shared" si="51"/>
        <v>5400000</v>
      </c>
      <c r="AC238" s="52">
        <f t="shared" si="51"/>
        <v>5400000</v>
      </c>
      <c r="AD238" s="52">
        <f t="shared" si="51"/>
        <v>5400000</v>
      </c>
      <c r="AE238" s="52">
        <f t="shared" si="51"/>
        <v>5400000</v>
      </c>
      <c r="AF238" s="52">
        <f t="shared" si="51"/>
        <v>5400000</v>
      </c>
      <c r="AG238" s="52">
        <f t="shared" si="51"/>
        <v>5400000</v>
      </c>
      <c r="AH238" s="52">
        <f t="shared" si="51"/>
        <v>5400000</v>
      </c>
      <c r="AI238" s="52">
        <f t="shared" si="51"/>
        <v>5400000</v>
      </c>
      <c r="AJ238" s="52">
        <f t="shared" si="51"/>
        <v>5400000</v>
      </c>
      <c r="AK238" s="52">
        <f t="shared" si="51"/>
        <v>5400000</v>
      </c>
      <c r="AL238" s="52">
        <f t="shared" si="51"/>
        <v>5400000</v>
      </c>
      <c r="AM238" s="52">
        <f t="shared" si="51"/>
        <v>5400000</v>
      </c>
      <c r="AN238" s="52">
        <f t="shared" si="51"/>
        <v>5400000</v>
      </c>
      <c r="AO238" s="52">
        <f t="shared" si="51"/>
        <v>5400000</v>
      </c>
    </row>
    <row r="239" spans="1:41" outlineLevel="1" x14ac:dyDescent="0.45">
      <c r="C239" s="17" t="s">
        <v>45</v>
      </c>
      <c r="D239" s="52">
        <f t="shared" ref="D239:AO239" si="52">D215</f>
        <v>8814814</v>
      </c>
      <c r="E239" s="52">
        <f t="shared" si="52"/>
        <v>7614814</v>
      </c>
      <c r="F239" s="52">
        <f t="shared" si="52"/>
        <v>6414814</v>
      </c>
      <c r="G239" s="52">
        <f t="shared" si="52"/>
        <v>4614814</v>
      </c>
      <c r="H239" s="52">
        <f t="shared" si="52"/>
        <v>3414814</v>
      </c>
      <c r="I239" s="52">
        <f t="shared" si="52"/>
        <v>3414814</v>
      </c>
      <c r="J239" s="52">
        <f t="shared" si="52"/>
        <v>3414814</v>
      </c>
      <c r="K239" s="52">
        <f t="shared" si="52"/>
        <v>3414814</v>
      </c>
      <c r="L239" s="52">
        <f t="shared" si="52"/>
        <v>3414814</v>
      </c>
      <c r="M239" s="52">
        <f t="shared" si="52"/>
        <v>3414814</v>
      </c>
      <c r="N239" s="52">
        <f t="shared" si="52"/>
        <v>3414814</v>
      </c>
      <c r="O239" s="52">
        <f t="shared" si="52"/>
        <v>3414814</v>
      </c>
      <c r="P239" s="52">
        <f t="shared" si="52"/>
        <v>3414814</v>
      </c>
      <c r="Q239" s="52">
        <f t="shared" si="52"/>
        <v>3414814</v>
      </c>
      <c r="R239" s="52">
        <f t="shared" si="52"/>
        <v>3414814</v>
      </c>
      <c r="S239" s="52">
        <f t="shared" si="52"/>
        <v>3414814</v>
      </c>
      <c r="T239" s="52">
        <f t="shared" si="52"/>
        <v>3414814</v>
      </c>
      <c r="U239" s="52">
        <f t="shared" si="52"/>
        <v>3414814</v>
      </c>
      <c r="V239" s="52">
        <f t="shared" si="52"/>
        <v>3414814</v>
      </c>
      <c r="W239" s="52">
        <f t="shared" si="52"/>
        <v>3414814</v>
      </c>
      <c r="X239" s="52">
        <f t="shared" si="52"/>
        <v>3414814</v>
      </c>
      <c r="Y239" s="52">
        <f t="shared" si="52"/>
        <v>3414814</v>
      </c>
      <c r="Z239" s="52">
        <f t="shared" si="52"/>
        <v>3414814</v>
      </c>
      <c r="AA239" s="52">
        <f t="shared" si="52"/>
        <v>3414814</v>
      </c>
      <c r="AB239" s="52">
        <f t="shared" si="52"/>
        <v>3414814</v>
      </c>
      <c r="AC239" s="52">
        <f t="shared" si="52"/>
        <v>3414814</v>
      </c>
      <c r="AD239" s="52">
        <f t="shared" si="52"/>
        <v>3414814</v>
      </c>
      <c r="AE239" s="52">
        <f t="shared" si="52"/>
        <v>3414814</v>
      </c>
      <c r="AF239" s="52">
        <f t="shared" si="52"/>
        <v>3414814</v>
      </c>
      <c r="AG239" s="52">
        <f t="shared" si="52"/>
        <v>3414814</v>
      </c>
      <c r="AH239" s="52">
        <f t="shared" si="52"/>
        <v>3414814</v>
      </c>
      <c r="AI239" s="52">
        <f t="shared" si="52"/>
        <v>3414814</v>
      </c>
      <c r="AJ239" s="52">
        <f t="shared" si="52"/>
        <v>3414814</v>
      </c>
      <c r="AK239" s="52">
        <f t="shared" si="52"/>
        <v>3414814</v>
      </c>
      <c r="AL239" s="52">
        <f t="shared" si="52"/>
        <v>3414814</v>
      </c>
      <c r="AM239" s="52">
        <f t="shared" si="52"/>
        <v>3414814</v>
      </c>
      <c r="AN239" s="52">
        <f t="shared" si="52"/>
        <v>3414814</v>
      </c>
      <c r="AO239" s="52">
        <f t="shared" si="52"/>
        <v>3414814</v>
      </c>
    </row>
    <row r="240" spans="1:41" outlineLevel="1" x14ac:dyDescent="0.45">
      <c r="C240" s="17" t="s">
        <v>46</v>
      </c>
      <c r="D240" s="52">
        <f t="shared" ref="D240:AO240" si="53">D216</f>
        <v>3059255884.6758962</v>
      </c>
      <c r="E240" s="52">
        <f t="shared" si="53"/>
        <v>160847419.56743494</v>
      </c>
      <c r="F240" s="52">
        <f t="shared" si="53"/>
        <v>160847419.56743494</v>
      </c>
      <c r="G240" s="52">
        <f t="shared" si="53"/>
        <v>160847419.56743494</v>
      </c>
      <c r="H240" s="52">
        <f t="shared" si="53"/>
        <v>160847419.56743494</v>
      </c>
      <c r="I240" s="52">
        <f t="shared" si="53"/>
        <v>160847419.56743494</v>
      </c>
      <c r="J240" s="52">
        <f t="shared" si="53"/>
        <v>160847419.56743494</v>
      </c>
      <c r="K240" s="52">
        <f t="shared" si="53"/>
        <v>160847419.56743494</v>
      </c>
      <c r="L240" s="52">
        <f t="shared" si="53"/>
        <v>0</v>
      </c>
      <c r="M240" s="52">
        <f t="shared" si="53"/>
        <v>0</v>
      </c>
      <c r="N240" s="52">
        <f t="shared" si="53"/>
        <v>20255035.170617882</v>
      </c>
      <c r="O240" s="52">
        <f t="shared" si="53"/>
        <v>69382025.951291174</v>
      </c>
      <c r="P240" s="52">
        <f t="shared" si="53"/>
        <v>27217900.803006027</v>
      </c>
      <c r="Q240" s="52">
        <f t="shared" si="53"/>
        <v>38541348.06355074</v>
      </c>
      <c r="R240" s="52">
        <f t="shared" si="53"/>
        <v>24255858.856466018</v>
      </c>
      <c r="S240" s="52">
        <f t="shared" si="53"/>
        <v>0</v>
      </c>
      <c r="T240" s="52">
        <f t="shared" si="53"/>
        <v>0</v>
      </c>
      <c r="U240" s="52">
        <f t="shared" si="53"/>
        <v>0</v>
      </c>
      <c r="V240" s="52">
        <f t="shared" si="53"/>
        <v>0</v>
      </c>
      <c r="W240" s="52">
        <f t="shared" si="53"/>
        <v>0</v>
      </c>
      <c r="X240" s="52">
        <f t="shared" si="53"/>
        <v>462910736.20323962</v>
      </c>
      <c r="Y240" s="52">
        <f t="shared" si="53"/>
        <v>51748140.288487747</v>
      </c>
      <c r="Z240" s="52">
        <f t="shared" si="53"/>
        <v>35367470.482302748</v>
      </c>
      <c r="AA240" s="52">
        <f t="shared" si="53"/>
        <v>50755772.867201731</v>
      </c>
      <c r="AB240" s="52">
        <f t="shared" si="53"/>
        <v>32377466.254008912</v>
      </c>
      <c r="AC240" s="52">
        <f t="shared" si="53"/>
        <v>0</v>
      </c>
      <c r="AD240" s="52">
        <f t="shared" si="53"/>
        <v>0</v>
      </c>
      <c r="AE240" s="52">
        <f t="shared" si="53"/>
        <v>0</v>
      </c>
      <c r="AF240" s="52">
        <f t="shared" si="53"/>
        <v>0</v>
      </c>
      <c r="AG240" s="52">
        <f t="shared" si="53"/>
        <v>0</v>
      </c>
      <c r="AH240" s="52">
        <f t="shared" si="53"/>
        <v>8940488.1980256848</v>
      </c>
      <c r="AI240" s="52">
        <f t="shared" si="53"/>
        <v>13972640.718353242</v>
      </c>
      <c r="AJ240" s="52">
        <f t="shared" si="53"/>
        <v>8599534.1565854587</v>
      </c>
      <c r="AK240" s="52">
        <f t="shared" si="53"/>
        <v>12177193.293200204</v>
      </c>
      <c r="AL240" s="52">
        <f t="shared" si="53"/>
        <v>7663672.8248512903</v>
      </c>
      <c r="AM240" s="52">
        <f t="shared" si="53"/>
        <v>0</v>
      </c>
      <c r="AN240" s="52">
        <f t="shared" si="53"/>
        <v>0</v>
      </c>
      <c r="AO240" s="52">
        <f t="shared" si="53"/>
        <v>0</v>
      </c>
    </row>
    <row r="241" spans="1:41" outlineLevel="1" x14ac:dyDescent="0.45"/>
    <row r="242" spans="1:41" ht="21" outlineLevel="1" x14ac:dyDescent="0.45">
      <c r="A242" s="19" t="s">
        <v>81</v>
      </c>
      <c r="C242" s="15"/>
      <c r="E242" s="44"/>
      <c r="F242" s="44"/>
      <c r="G242" s="44"/>
      <c r="H242" s="44"/>
      <c r="I242" s="44"/>
      <c r="J242" s="44"/>
      <c r="K242" s="44"/>
      <c r="L242" s="44"/>
    </row>
    <row r="243" spans="1:41" ht="18" outlineLevel="1" x14ac:dyDescent="0.45">
      <c r="B243" s="18" t="s">
        <v>5</v>
      </c>
      <c r="D243" s="4" t="s">
        <v>4</v>
      </c>
      <c r="E243" s="4" t="s">
        <v>7</v>
      </c>
      <c r="F243" s="4" t="s">
        <v>8</v>
      </c>
      <c r="G243" s="4" t="s">
        <v>9</v>
      </c>
      <c r="H243" s="4" t="s">
        <v>10</v>
      </c>
      <c r="I243" s="4" t="s">
        <v>11</v>
      </c>
      <c r="J243" s="4" t="s">
        <v>12</v>
      </c>
      <c r="K243" s="4" t="s">
        <v>13</v>
      </c>
      <c r="L243" s="4" t="s">
        <v>14</v>
      </c>
      <c r="M243" s="4" t="s">
        <v>15</v>
      </c>
      <c r="N243" s="4" t="s">
        <v>16</v>
      </c>
      <c r="O243" s="4" t="s">
        <v>17</v>
      </c>
      <c r="P243" s="4" t="s">
        <v>18</v>
      </c>
      <c r="Q243" s="4" t="s">
        <v>19</v>
      </c>
      <c r="R243" s="4" t="s">
        <v>20</v>
      </c>
      <c r="S243" s="4" t="s">
        <v>21</v>
      </c>
      <c r="T243" s="4" t="s">
        <v>22</v>
      </c>
      <c r="U243" s="4" t="s">
        <v>23</v>
      </c>
      <c r="V243" s="4" t="s">
        <v>24</v>
      </c>
      <c r="W243" s="4" t="s">
        <v>25</v>
      </c>
      <c r="X243" s="4" t="s">
        <v>26</v>
      </c>
      <c r="Y243" s="4" t="s">
        <v>27</v>
      </c>
      <c r="Z243" s="4" t="s">
        <v>28</v>
      </c>
      <c r="AA243" s="4" t="s">
        <v>29</v>
      </c>
      <c r="AB243" s="4" t="s">
        <v>30</v>
      </c>
      <c r="AC243" s="4" t="s">
        <v>31</v>
      </c>
      <c r="AD243" s="4" t="s">
        <v>32</v>
      </c>
      <c r="AE243" s="4" t="s">
        <v>33</v>
      </c>
      <c r="AF243" s="4" t="s">
        <v>34</v>
      </c>
      <c r="AG243" s="4" t="s">
        <v>35</v>
      </c>
      <c r="AH243" s="4" t="s">
        <v>36</v>
      </c>
      <c r="AI243" s="4" t="s">
        <v>37</v>
      </c>
      <c r="AJ243" s="4" t="s">
        <v>38</v>
      </c>
      <c r="AK243" s="4" t="s">
        <v>39</v>
      </c>
      <c r="AL243" s="4" t="s">
        <v>40</v>
      </c>
      <c r="AM243" s="4" t="s">
        <v>41</v>
      </c>
      <c r="AN243" s="4" t="s">
        <v>42</v>
      </c>
      <c r="AO243" s="4" t="s">
        <v>43</v>
      </c>
    </row>
    <row r="244" spans="1:41" outlineLevel="1" x14ac:dyDescent="0.45">
      <c r="C244" s="17" t="s">
        <v>44</v>
      </c>
      <c r="D244" s="15">
        <v>0</v>
      </c>
      <c r="E244" s="15">
        <v>1400000</v>
      </c>
      <c r="F244" s="15">
        <v>2100000</v>
      </c>
      <c r="G244" s="15">
        <v>2800000</v>
      </c>
      <c r="H244" s="15">
        <v>3500000</v>
      </c>
      <c r="I244" s="15">
        <v>4200000</v>
      </c>
      <c r="J244" s="15">
        <v>4900000</v>
      </c>
      <c r="K244" s="15">
        <v>5600000</v>
      </c>
      <c r="L244" s="15">
        <v>6300000</v>
      </c>
      <c r="M244" s="15">
        <v>6300000</v>
      </c>
      <c r="N244" s="15">
        <v>6300000</v>
      </c>
      <c r="O244" s="15">
        <v>6300000</v>
      </c>
      <c r="P244" s="15">
        <v>6300000</v>
      </c>
      <c r="Q244" s="15">
        <v>6300000</v>
      </c>
      <c r="R244" s="15">
        <v>6300000</v>
      </c>
      <c r="S244" s="15">
        <v>6300000</v>
      </c>
      <c r="T244" s="15">
        <v>6300000</v>
      </c>
      <c r="U244" s="15">
        <v>6300000</v>
      </c>
      <c r="V244" s="15">
        <v>6300000</v>
      </c>
      <c r="W244" s="15">
        <v>6300000</v>
      </c>
      <c r="X244" s="15">
        <v>6300000</v>
      </c>
      <c r="Y244" s="15">
        <v>6300000</v>
      </c>
      <c r="Z244" s="15">
        <v>6300000</v>
      </c>
      <c r="AA244" s="15">
        <v>6300000</v>
      </c>
      <c r="AB244" s="15">
        <v>6300000</v>
      </c>
      <c r="AC244" s="15">
        <v>6300000</v>
      </c>
      <c r="AD244" s="15">
        <v>6300000</v>
      </c>
      <c r="AE244" s="15">
        <v>6300000</v>
      </c>
      <c r="AF244" s="15">
        <v>6300000</v>
      </c>
      <c r="AG244" s="15">
        <v>6300000</v>
      </c>
      <c r="AH244" s="15">
        <v>6300000</v>
      </c>
      <c r="AI244" s="15">
        <v>6300000</v>
      </c>
      <c r="AJ244" s="15">
        <v>6300000</v>
      </c>
      <c r="AK244" s="15">
        <v>6300000</v>
      </c>
      <c r="AL244" s="15">
        <v>6300000</v>
      </c>
      <c r="AM244" s="15">
        <v>6300000</v>
      </c>
      <c r="AN244" s="15">
        <v>6300000</v>
      </c>
      <c r="AO244" s="15">
        <v>6300000</v>
      </c>
    </row>
    <row r="245" spans="1:41" outlineLevel="1" x14ac:dyDescent="0.45">
      <c r="C245" s="17" t="s">
        <v>45</v>
      </c>
      <c r="D245" s="15">
        <v>8814814</v>
      </c>
      <c r="E245" s="15">
        <v>7414814</v>
      </c>
      <c r="F245" s="15">
        <v>6014814</v>
      </c>
      <c r="G245" s="15">
        <v>3914814</v>
      </c>
      <c r="H245" s="15">
        <v>2514814</v>
      </c>
      <c r="I245" s="15">
        <v>2514814</v>
      </c>
      <c r="J245" s="15">
        <v>2514814</v>
      </c>
      <c r="K245" s="15">
        <v>2514814</v>
      </c>
      <c r="L245" s="15">
        <v>2514814</v>
      </c>
      <c r="M245" s="15">
        <v>2514814</v>
      </c>
      <c r="N245" s="15">
        <v>2514814</v>
      </c>
      <c r="O245" s="15">
        <v>2514814</v>
      </c>
      <c r="P245" s="15">
        <v>2514814</v>
      </c>
      <c r="Q245" s="15">
        <v>2514814</v>
      </c>
      <c r="R245" s="15">
        <v>2514814</v>
      </c>
      <c r="S245" s="15">
        <v>2514814</v>
      </c>
      <c r="T245" s="15">
        <v>2514814</v>
      </c>
      <c r="U245" s="15">
        <v>2514814</v>
      </c>
      <c r="V245" s="15">
        <v>2514814</v>
      </c>
      <c r="W245" s="15">
        <v>2514814</v>
      </c>
      <c r="X245" s="15">
        <v>2514814</v>
      </c>
      <c r="Y245" s="15">
        <v>2514814</v>
      </c>
      <c r="Z245" s="15">
        <v>2514814</v>
      </c>
      <c r="AA245" s="15">
        <v>2514814</v>
      </c>
      <c r="AB245" s="15">
        <v>2514814</v>
      </c>
      <c r="AC245" s="15">
        <v>2514814</v>
      </c>
      <c r="AD245" s="15">
        <v>2514814</v>
      </c>
      <c r="AE245" s="15">
        <v>2514814</v>
      </c>
      <c r="AF245" s="15">
        <v>2514814</v>
      </c>
      <c r="AG245" s="15">
        <v>2514814</v>
      </c>
      <c r="AH245" s="15">
        <v>2514814</v>
      </c>
      <c r="AI245" s="15">
        <v>2514814</v>
      </c>
      <c r="AJ245" s="15">
        <v>2514814</v>
      </c>
      <c r="AK245" s="15">
        <v>2514814</v>
      </c>
      <c r="AL245" s="15">
        <v>2514814</v>
      </c>
      <c r="AM245" s="15">
        <v>2514814</v>
      </c>
      <c r="AN245" s="15">
        <v>2514814</v>
      </c>
      <c r="AO245" s="15">
        <v>2514814</v>
      </c>
    </row>
    <row r="246" spans="1:41" outlineLevel="1" x14ac:dyDescent="0.45">
      <c r="C246" s="17" t="s">
        <v>46</v>
      </c>
      <c r="D246" s="15">
        <v>2950211097.0468864</v>
      </c>
      <c r="E246" s="15">
        <v>192646813.0574517</v>
      </c>
      <c r="F246" s="15">
        <v>192646813.0574517</v>
      </c>
      <c r="G246" s="15">
        <v>192646813.0574517</v>
      </c>
      <c r="H246" s="15">
        <v>192646813.0574517</v>
      </c>
      <c r="I246" s="15">
        <v>192646813.0574517</v>
      </c>
      <c r="J246" s="15">
        <v>192646813.0574517</v>
      </c>
      <c r="K246" s="15">
        <v>192646813.0574517</v>
      </c>
      <c r="L246" s="15">
        <v>0</v>
      </c>
      <c r="M246" s="15">
        <v>0</v>
      </c>
      <c r="N246" s="15">
        <v>23897527.036471337</v>
      </c>
      <c r="O246" s="15">
        <v>81438595.813918293</v>
      </c>
      <c r="P246" s="15">
        <v>31754217.603507031</v>
      </c>
      <c r="Q246" s="15">
        <v>44964906.074142531</v>
      </c>
      <c r="R246" s="15">
        <v>28298501.999210354</v>
      </c>
      <c r="S246" s="15">
        <v>0</v>
      </c>
      <c r="T246" s="15">
        <v>0</v>
      </c>
      <c r="U246" s="15">
        <v>0</v>
      </c>
      <c r="V246" s="15">
        <v>0</v>
      </c>
      <c r="W246" s="15">
        <v>0</v>
      </c>
      <c r="X246" s="15">
        <v>557646351.17168033</v>
      </c>
      <c r="Y246" s="15">
        <v>60934326.034813002</v>
      </c>
      <c r="Z246" s="15">
        <v>41615111.947745264</v>
      </c>
      <c r="AA246" s="15">
        <v>59727010.152749404</v>
      </c>
      <c r="AB246" s="15">
        <v>38103628.347844921</v>
      </c>
      <c r="AC246" s="15">
        <v>0</v>
      </c>
      <c r="AD246" s="15">
        <v>0</v>
      </c>
      <c r="AE246" s="15">
        <v>0</v>
      </c>
      <c r="AF246" s="15">
        <v>0</v>
      </c>
      <c r="AG246" s="15">
        <v>0</v>
      </c>
      <c r="AH246" s="15">
        <v>10547666.362203337</v>
      </c>
      <c r="AI246" s="15">
        <v>16355404.70139277</v>
      </c>
      <c r="AJ246" s="15">
        <v>10032789.849349702</v>
      </c>
      <c r="AK246" s="15">
        <v>14206725.508733571</v>
      </c>
      <c r="AL246" s="15">
        <v>8940951.6289931722</v>
      </c>
      <c r="AM246" s="15">
        <v>0</v>
      </c>
      <c r="AN246" s="15">
        <v>0</v>
      </c>
      <c r="AO246" s="15">
        <v>0</v>
      </c>
    </row>
    <row r="247" spans="1:41" outlineLevel="1" x14ac:dyDescent="0.45">
      <c r="E247" s="22"/>
    </row>
    <row r="248" spans="1:41" ht="18" outlineLevel="1" x14ac:dyDescent="0.45">
      <c r="B248" s="18" t="s">
        <v>6</v>
      </c>
      <c r="D248" s="4" t="s">
        <v>4</v>
      </c>
      <c r="E248" s="4" t="s">
        <v>7</v>
      </c>
      <c r="F248" s="4" t="s">
        <v>8</v>
      </c>
      <c r="G248" s="4" t="s">
        <v>9</v>
      </c>
      <c r="H248" s="4" t="s">
        <v>10</v>
      </c>
      <c r="I248" s="4" t="s">
        <v>11</v>
      </c>
      <c r="J248" s="4" t="s">
        <v>12</v>
      </c>
      <c r="K248" s="4" t="s">
        <v>13</v>
      </c>
      <c r="L248" s="4" t="s">
        <v>14</v>
      </c>
      <c r="M248" s="4" t="s">
        <v>15</v>
      </c>
      <c r="N248" s="4" t="s">
        <v>16</v>
      </c>
      <c r="O248" s="4" t="s">
        <v>17</v>
      </c>
      <c r="P248" s="4" t="s">
        <v>18</v>
      </c>
      <c r="Q248" s="4" t="s">
        <v>19</v>
      </c>
      <c r="R248" s="4" t="s">
        <v>20</v>
      </c>
      <c r="S248" s="4" t="s">
        <v>21</v>
      </c>
      <c r="T248" s="4" t="s">
        <v>22</v>
      </c>
      <c r="U248" s="4" t="s">
        <v>23</v>
      </c>
      <c r="V248" s="4" t="s">
        <v>24</v>
      </c>
      <c r="W248" s="4" t="s">
        <v>25</v>
      </c>
      <c r="X248" s="4" t="s">
        <v>26</v>
      </c>
      <c r="Y248" s="4" t="s">
        <v>27</v>
      </c>
      <c r="Z248" s="4" t="s">
        <v>28</v>
      </c>
      <c r="AA248" s="4" t="s">
        <v>29</v>
      </c>
      <c r="AB248" s="4" t="s">
        <v>30</v>
      </c>
      <c r="AC248" s="4" t="s">
        <v>31</v>
      </c>
      <c r="AD248" s="4" t="s">
        <v>32</v>
      </c>
      <c r="AE248" s="4" t="s">
        <v>33</v>
      </c>
      <c r="AF248" s="4" t="s">
        <v>34</v>
      </c>
      <c r="AG248" s="4" t="s">
        <v>35</v>
      </c>
      <c r="AH248" s="4" t="s">
        <v>36</v>
      </c>
      <c r="AI248" s="4" t="s">
        <v>37</v>
      </c>
      <c r="AJ248" s="4" t="s">
        <v>38</v>
      </c>
      <c r="AK248" s="4" t="s">
        <v>39</v>
      </c>
      <c r="AL248" s="4" t="s">
        <v>40</v>
      </c>
      <c r="AM248" s="4" t="s">
        <v>41</v>
      </c>
      <c r="AN248" s="4" t="s">
        <v>42</v>
      </c>
      <c r="AO248" s="4" t="s">
        <v>43</v>
      </c>
    </row>
    <row r="249" spans="1:41" outlineLevel="1" x14ac:dyDescent="0.45">
      <c r="C249" s="17" t="s">
        <v>44</v>
      </c>
      <c r="D249" s="15">
        <v>0</v>
      </c>
      <c r="E249" s="15">
        <v>1400000</v>
      </c>
      <c r="F249" s="15">
        <v>2800000</v>
      </c>
      <c r="G249" s="15">
        <v>4900000</v>
      </c>
      <c r="H249" s="15">
        <v>6300000</v>
      </c>
      <c r="I249" s="15">
        <v>6300000</v>
      </c>
      <c r="J249" s="15">
        <v>6300000</v>
      </c>
      <c r="K249" s="15">
        <v>6300000</v>
      </c>
      <c r="L249" s="15">
        <v>6300000</v>
      </c>
      <c r="M249" s="15">
        <v>6300000</v>
      </c>
      <c r="N249" s="15">
        <v>6300000</v>
      </c>
      <c r="O249" s="15">
        <v>6300000</v>
      </c>
      <c r="P249" s="15">
        <v>6300000</v>
      </c>
      <c r="Q249" s="15">
        <v>6300000</v>
      </c>
      <c r="R249" s="15">
        <v>6300000</v>
      </c>
      <c r="S249" s="15">
        <v>6300000</v>
      </c>
      <c r="T249" s="15">
        <v>6300000</v>
      </c>
      <c r="U249" s="15">
        <v>6300000</v>
      </c>
      <c r="V249" s="15">
        <v>6300000</v>
      </c>
      <c r="W249" s="15">
        <v>6300000</v>
      </c>
      <c r="X249" s="15">
        <v>6300000</v>
      </c>
      <c r="Y249" s="15">
        <v>6300000</v>
      </c>
      <c r="Z249" s="15">
        <v>6300000</v>
      </c>
      <c r="AA249" s="15">
        <v>6300000</v>
      </c>
      <c r="AB249" s="15">
        <v>6300000</v>
      </c>
      <c r="AC249" s="15">
        <v>6300000</v>
      </c>
      <c r="AD249" s="15">
        <v>6300000</v>
      </c>
      <c r="AE249" s="15">
        <v>6300000</v>
      </c>
      <c r="AF249" s="15">
        <v>6300000</v>
      </c>
      <c r="AG249" s="15">
        <v>6300000</v>
      </c>
      <c r="AH249" s="15">
        <v>6300000</v>
      </c>
      <c r="AI249" s="15">
        <v>6300000</v>
      </c>
      <c r="AJ249" s="15">
        <v>6300000</v>
      </c>
      <c r="AK249" s="15">
        <v>6300000</v>
      </c>
      <c r="AL249" s="15">
        <v>6300000</v>
      </c>
      <c r="AM249" s="15">
        <v>6300000</v>
      </c>
      <c r="AN249" s="15">
        <v>6300000</v>
      </c>
      <c r="AO249" s="15">
        <v>6300000</v>
      </c>
    </row>
    <row r="250" spans="1:41" outlineLevel="1" x14ac:dyDescent="0.45">
      <c r="C250" s="17" t="s">
        <v>45</v>
      </c>
      <c r="D250" s="15">
        <v>8814814</v>
      </c>
      <c r="E250" s="15">
        <v>7414814</v>
      </c>
      <c r="F250" s="15">
        <v>6014814</v>
      </c>
      <c r="G250" s="15">
        <v>3914814</v>
      </c>
      <c r="H250" s="15">
        <v>2514814</v>
      </c>
      <c r="I250" s="15">
        <v>2514814</v>
      </c>
      <c r="J250" s="15">
        <v>2514814</v>
      </c>
      <c r="K250" s="15">
        <v>2514814</v>
      </c>
      <c r="L250" s="15">
        <v>2514814</v>
      </c>
      <c r="M250" s="15">
        <v>2514814</v>
      </c>
      <c r="N250" s="15">
        <v>2514814</v>
      </c>
      <c r="O250" s="15">
        <v>2514814</v>
      </c>
      <c r="P250" s="15">
        <v>2514814</v>
      </c>
      <c r="Q250" s="15">
        <v>2514814</v>
      </c>
      <c r="R250" s="15">
        <v>2514814</v>
      </c>
      <c r="S250" s="15">
        <v>2514814</v>
      </c>
      <c r="T250" s="15">
        <v>2514814</v>
      </c>
      <c r="U250" s="15">
        <v>2514814</v>
      </c>
      <c r="V250" s="15">
        <v>2514814</v>
      </c>
      <c r="W250" s="15">
        <v>2514814</v>
      </c>
      <c r="X250" s="15">
        <v>2514814</v>
      </c>
      <c r="Y250" s="15">
        <v>2514814</v>
      </c>
      <c r="Z250" s="15">
        <v>2514814</v>
      </c>
      <c r="AA250" s="15">
        <v>2514814</v>
      </c>
      <c r="AB250" s="15">
        <v>2514814</v>
      </c>
      <c r="AC250" s="15">
        <v>2514814</v>
      </c>
      <c r="AD250" s="15">
        <v>2514814</v>
      </c>
      <c r="AE250" s="15">
        <v>2514814</v>
      </c>
      <c r="AF250" s="15">
        <v>2514814</v>
      </c>
      <c r="AG250" s="15">
        <v>2514814</v>
      </c>
      <c r="AH250" s="15">
        <v>2514814</v>
      </c>
      <c r="AI250" s="15">
        <v>2514814</v>
      </c>
      <c r="AJ250" s="15">
        <v>2514814</v>
      </c>
      <c r="AK250" s="15">
        <v>2514814</v>
      </c>
      <c r="AL250" s="15">
        <v>2514814</v>
      </c>
      <c r="AM250" s="15">
        <v>2514814</v>
      </c>
      <c r="AN250" s="15">
        <v>2514814</v>
      </c>
      <c r="AO250" s="15">
        <v>2514814</v>
      </c>
    </row>
    <row r="251" spans="1:41" outlineLevel="1" x14ac:dyDescent="0.45">
      <c r="C251" s="17" t="s">
        <v>46</v>
      </c>
      <c r="D251" s="15">
        <v>3789688029.8980203</v>
      </c>
      <c r="E251" s="15">
        <v>192646813.0574517</v>
      </c>
      <c r="F251" s="15">
        <v>192646813.0574517</v>
      </c>
      <c r="G251" s="15">
        <v>192646813.0574517</v>
      </c>
      <c r="H251" s="15">
        <v>192646813.0574517</v>
      </c>
      <c r="I251" s="15">
        <v>192646813.0574517</v>
      </c>
      <c r="J251" s="15">
        <v>192646813.0574517</v>
      </c>
      <c r="K251" s="15">
        <v>192646813.0574517</v>
      </c>
      <c r="L251" s="15">
        <v>0</v>
      </c>
      <c r="M251" s="15">
        <v>0</v>
      </c>
      <c r="N251" s="15">
        <v>23897527.036471337</v>
      </c>
      <c r="O251" s="15">
        <v>81438595.813918293</v>
      </c>
      <c r="P251" s="15">
        <v>31754217.603507031</v>
      </c>
      <c r="Q251" s="15">
        <v>44964906.074142531</v>
      </c>
      <c r="R251" s="15">
        <v>28298501.999210354</v>
      </c>
      <c r="S251" s="15">
        <v>0</v>
      </c>
      <c r="T251" s="15">
        <v>0</v>
      </c>
      <c r="U251" s="15">
        <v>0</v>
      </c>
      <c r="V251" s="15">
        <v>0</v>
      </c>
      <c r="W251" s="15">
        <v>0</v>
      </c>
      <c r="X251" s="15">
        <v>557646351.17168033</v>
      </c>
      <c r="Y251" s="15">
        <v>60934326.034813002</v>
      </c>
      <c r="Z251" s="15">
        <v>41615111.947745264</v>
      </c>
      <c r="AA251" s="15">
        <v>59727010.152749404</v>
      </c>
      <c r="AB251" s="15">
        <v>38103628.347844921</v>
      </c>
      <c r="AC251" s="15">
        <v>0</v>
      </c>
      <c r="AD251" s="15">
        <v>0</v>
      </c>
      <c r="AE251" s="15">
        <v>0</v>
      </c>
      <c r="AF251" s="15">
        <v>0</v>
      </c>
      <c r="AG251" s="15">
        <v>0</v>
      </c>
      <c r="AH251" s="15">
        <v>10547666.362203337</v>
      </c>
      <c r="AI251" s="15">
        <v>16355404.70139277</v>
      </c>
      <c r="AJ251" s="15">
        <v>10032789.849349702</v>
      </c>
      <c r="AK251" s="15">
        <v>14206725.508733571</v>
      </c>
      <c r="AL251" s="15">
        <v>8940951.6289931722</v>
      </c>
      <c r="AM251" s="15">
        <v>0</v>
      </c>
      <c r="AN251" s="15">
        <v>0</v>
      </c>
      <c r="AO251" s="15">
        <v>0</v>
      </c>
    </row>
    <row r="252" spans="1:41" x14ac:dyDescent="0.45">
      <c r="D252" s="4" t="s">
        <v>49</v>
      </c>
      <c r="E252" s="4" t="s">
        <v>50</v>
      </c>
      <c r="F252" s="4" t="s">
        <v>51</v>
      </c>
    </row>
    <row r="253" spans="1:41" ht="21" x14ac:dyDescent="0.45">
      <c r="A253" s="19" t="s">
        <v>82</v>
      </c>
      <c r="D253" s="20">
        <f>SUM(D258:W258)/million/5</f>
        <v>-112.06103720269638</v>
      </c>
      <c r="E253" s="20">
        <f>SUM(D264:W264)/million/5</f>
        <v>-217.45099688379224</v>
      </c>
      <c r="F253" s="20">
        <f>AVERAGE(D253:E253)</f>
        <v>-164.7560170432443</v>
      </c>
      <c r="G253" s="4"/>
      <c r="H253" s="4"/>
      <c r="I253" s="4"/>
      <c r="J253" s="4"/>
      <c r="K253" s="4"/>
      <c r="L253" s="4"/>
      <c r="M253" s="4"/>
      <c r="N253" s="4"/>
      <c r="O253" s="4"/>
      <c r="P253" s="4"/>
      <c r="Q253" s="4"/>
      <c r="R253" s="4"/>
      <c r="S253" s="4"/>
      <c r="T253" s="4"/>
      <c r="U253" s="4"/>
      <c r="V253" s="4"/>
      <c r="W253" s="4"/>
    </row>
    <row r="254" spans="1:41" ht="18" x14ac:dyDescent="0.45">
      <c r="B254" s="18" t="s">
        <v>5</v>
      </c>
      <c r="D254" s="4" t="s">
        <v>4</v>
      </c>
      <c r="E254" s="4" t="s">
        <v>7</v>
      </c>
      <c r="F254" s="4" t="s">
        <v>8</v>
      </c>
      <c r="G254" s="4" t="s">
        <v>9</v>
      </c>
      <c r="H254" s="4" t="s">
        <v>10</v>
      </c>
      <c r="I254" s="4" t="s">
        <v>11</v>
      </c>
      <c r="J254" s="4" t="s">
        <v>12</v>
      </c>
      <c r="K254" s="4" t="s">
        <v>13</v>
      </c>
      <c r="L254" s="4" t="s">
        <v>14</v>
      </c>
      <c r="M254" s="4" t="s">
        <v>15</v>
      </c>
      <c r="N254" s="4" t="s">
        <v>16</v>
      </c>
      <c r="O254" s="4" t="s">
        <v>17</v>
      </c>
      <c r="P254" s="4" t="s">
        <v>18</v>
      </c>
      <c r="Q254" s="4" t="s">
        <v>19</v>
      </c>
      <c r="R254" s="4" t="s">
        <v>20</v>
      </c>
      <c r="S254" s="4" t="s">
        <v>21</v>
      </c>
      <c r="T254" s="4" t="s">
        <v>22</v>
      </c>
      <c r="U254" s="4" t="s">
        <v>23</v>
      </c>
      <c r="V254" s="4" t="s">
        <v>24</v>
      </c>
      <c r="W254" s="4" t="s">
        <v>25</v>
      </c>
      <c r="X254" s="4"/>
      <c r="Y254" s="4"/>
      <c r="Z254" s="4"/>
      <c r="AA254" s="4"/>
      <c r="AB254" s="4"/>
      <c r="AC254" s="4"/>
      <c r="AD254" s="4"/>
      <c r="AE254" s="4"/>
      <c r="AF254" s="4"/>
      <c r="AG254" s="4"/>
      <c r="AH254" s="4"/>
      <c r="AI254" s="4"/>
      <c r="AJ254" s="4"/>
      <c r="AK254" s="4"/>
      <c r="AL254" s="4"/>
      <c r="AM254" s="4"/>
      <c r="AN254" s="4"/>
      <c r="AO254" s="4"/>
    </row>
    <row r="255" spans="1:41" x14ac:dyDescent="0.45">
      <c r="C255" s="3" t="s">
        <v>52</v>
      </c>
      <c r="D255" s="15">
        <f>-(D281-D270)/(1+'General inputs'!$D$6)^(COUNTA($D254:D254)-1)</f>
        <v>-610116311.17879581</v>
      </c>
      <c r="E255" s="15">
        <f>-(E281-E270)/(1+'General inputs'!$D$6)^(COUNTA($D254:E254)-1)</f>
        <v>-31304896.866280742</v>
      </c>
      <c r="F255" s="15">
        <f>-(F281-F270)/(1+'General inputs'!$D$6)^(COUNTA($D254:F254)-1)</f>
        <v>-29012879.394143414</v>
      </c>
      <c r="G255" s="15">
        <f>-(G281-G270)/(1+'General inputs'!$D$6)^(COUNTA($D254:G254)-1)</f>
        <v>-26888674.137296956</v>
      </c>
      <c r="H255" s="15">
        <f>-(H281-H270)/(1+'General inputs'!$D$6)^(COUNTA($D254:H254)-1)</f>
        <v>-24919994.566540278</v>
      </c>
      <c r="I255" s="15">
        <f>-(I281-I270)/(1+'General inputs'!$D$6)^(COUNTA($D254:I254)-1)</f>
        <v>-23095453.722465504</v>
      </c>
      <c r="J255" s="15">
        <f>-(J281-J270)/(1+'General inputs'!$D$6)^(COUNTA($D254:J254)-1)</f>
        <v>-21404498.352609366</v>
      </c>
      <c r="K255" s="15">
        <f>-(K281-K270)/(1+'General inputs'!$D$6)^(COUNTA($D254:K254)-1)</f>
        <v>-19837347.870814983</v>
      </c>
      <c r="L255" s="15">
        <f>-(L281-L270)/(1+'General inputs'!$D$6)^(COUNTA($D254:L254)-1)</f>
        <v>0</v>
      </c>
      <c r="M255" s="15">
        <f>-(M281-M270)/(1+'General inputs'!$D$6)^(COUNTA($D254:M254)-1)</f>
        <v>0</v>
      </c>
      <c r="N255" s="15">
        <f>-(N281-N270)/(1+'General inputs'!$D$6)^(COUNTA($D254:N254)-1)</f>
        <v>-1802696.1388640818</v>
      </c>
      <c r="O255" s="15">
        <f>-(O281-O270)/(1+'General inputs'!$D$6)^(COUNTA($D254:O254)-1)</f>
        <v>-5419192.6558471564</v>
      </c>
      <c r="P255" s="15">
        <f>-(P281-P270)/(1+'General inputs'!$D$6)^(COUNTA($D254:P254)-1)</f>
        <v>-1821570.7349333467</v>
      </c>
      <c r="Q255" s="15">
        <f>-(Q281-Q270)/(1+'General inputs'!$D$6)^(COUNTA($D254:Q254)-1)</f>
        <v>-2390544.704611185</v>
      </c>
      <c r="R255" s="15">
        <f>-(R281-R270)/(1+'General inputs'!$D$6)^(COUNTA($D254:R254)-1)</f>
        <v>-1394328.7454918378</v>
      </c>
      <c r="S255" s="15">
        <f>-(S281-S270)/(1+'General inputs'!$D$6)^(COUNTA($D254:S254)-1)</f>
        <v>0</v>
      </c>
      <c r="T255" s="15">
        <f>-(T281-T270)/(1+'General inputs'!$D$6)^(COUNTA($D254:T254)-1)</f>
        <v>0</v>
      </c>
      <c r="U255" s="15">
        <f>-(U281-U270)/(1+'General inputs'!$D$6)^(COUNTA($D254:U254)-1)</f>
        <v>0</v>
      </c>
      <c r="V255" s="15">
        <f>-(V281-V270)/(1+'General inputs'!$D$6)^(COUNTA($D254:V254)-1)</f>
        <v>0</v>
      </c>
      <c r="W255" s="15">
        <f>-(W281-W270)/(1+'General inputs'!$D$6)^(COUNTA($D254:W254)-1)</f>
        <v>0</v>
      </c>
      <c r="X255" s="22"/>
    </row>
    <row r="256" spans="1:41" x14ac:dyDescent="0.45">
      <c r="C256" s="3" t="s">
        <v>53</v>
      </c>
      <c r="D256" s="15">
        <f>(D279-D268)*'General inputs'!E$11*months_in_year/(1+'General inputs'!$D$6)^(COUNTA($D254:D254)-1)</f>
        <v>0</v>
      </c>
      <c r="E256" s="15">
        <f>(E279-E268)*'General inputs'!F$11*months_in_year/(1+'General inputs'!$D$6)^(COUNTA($D254:E254)-1)</f>
        <v>8897126.9694161266</v>
      </c>
      <c r="F256" s="15">
        <f>(F279-F268)*'General inputs'!G$11*months_in_year/(1+'General inputs'!$D$6)^(COUNTA($D254:F254)-1)</f>
        <v>12368573.173423717</v>
      </c>
      <c r="G256" s="15">
        <f>(G279-G268)*'General inputs'!H$11*months_in_year/(1+'General inputs'!$D$6)^(COUNTA($D254:G254)-1)</f>
        <v>15283995.271453464</v>
      </c>
      <c r="H256" s="15">
        <f>(H279-H268)*'General inputs'!I$11*months_in_year/(1+'General inputs'!$D$6)^(COUNTA($D254:H254)-1)</f>
        <v>17706203.975270469</v>
      </c>
      <c r="I256" s="15">
        <f>(I279-I268)*'General inputs'!J$11*months_in_year/(1+'General inputs'!$D$6)^(COUNTA($D254:I254)-1)</f>
        <v>19691793.114295237</v>
      </c>
      <c r="J256" s="15">
        <f>(J279-J268)*'General inputs'!K$11*months_in_year/(1+'General inputs'!$D$6)^(COUNTA($D254:J254)-1)</f>
        <v>21291713.283915151</v>
      </c>
      <c r="K256" s="15">
        <f>(K279-K268)*'General inputs'!L$11*months_in_year/(1+'General inputs'!$D$6)^(COUNTA($D254:K254)-1)</f>
        <v>22551794.819452032</v>
      </c>
      <c r="L256" s="15">
        <f>(L279-L268)*'General inputs'!M$11*months_in_year/(1+'General inputs'!$D$6)^(COUNTA($D254:L254)-1)</f>
        <v>23513224.441041276</v>
      </c>
      <c r="M256" s="15">
        <f>(M279-M268)*'General inputs'!N$11*months_in_year/(1+'General inputs'!$D$6)^(COUNTA($D254:M254)-1)</f>
        <v>21791681.59503362</v>
      </c>
      <c r="N256" s="15">
        <f>(N279-N268)*'General inputs'!O$11*months_in_year/(1+'General inputs'!$D$6)^(COUNTA($D254:N254)-1)</f>
        <v>9340734.6966664046</v>
      </c>
      <c r="O256" s="15">
        <f>(O279-O268)*'General inputs'!P$11*months_in_year/(1+'General inputs'!$D$6)^(COUNTA($D254:O254)-1)</f>
        <v>8656844.0191532951</v>
      </c>
      <c r="P256" s="15">
        <f>(P279-P268)*'General inputs'!Q$11*months_in_year/(1+'General inputs'!$D$6)^(COUNTA($D254:P254)-1)</f>
        <v>8023025.0409205705</v>
      </c>
      <c r="Q256" s="15">
        <f>(Q279-Q268)*'General inputs'!R$11*months_in_year/(1+'General inputs'!$D$6)^(COUNTA($D254:Q254)-1)</f>
        <v>7435611.7154036807</v>
      </c>
      <c r="R256" s="15">
        <f>(R279-R268)*'General inputs'!S$11*months_in_year/(1+'General inputs'!$D$6)^(COUNTA($D254:R254)-1)</f>
        <v>6891206.4090858959</v>
      </c>
      <c r="S256" s="15">
        <f>(S279-S268)*'General inputs'!T$11*months_in_year/(1+'General inputs'!$D$6)^(COUNTA($D254:S254)-1)</f>
        <v>6386660.2493845178</v>
      </c>
      <c r="T256" s="15">
        <f>(T279-T268)*'General inputs'!U$11*months_in_year/(1+'General inputs'!$D$6)^(COUNTA($D254:T254)-1)</f>
        <v>5919054.9113850966</v>
      </c>
      <c r="U256" s="15">
        <f>(U279-U268)*'General inputs'!V$11*months_in_year/(1+'General inputs'!$D$6)^(COUNTA($D254:U254)-1)</f>
        <v>5485685.7380770128</v>
      </c>
      <c r="V256" s="15">
        <f>(V279-V268)*'General inputs'!W$11*months_in_year/(1+'General inputs'!$D$6)^(COUNTA($D254:V254)-1)</f>
        <v>5084046.096456917</v>
      </c>
      <c r="W256" s="15">
        <f>(W279-W268)*'General inputs'!X$11*months_in_year/(1+'General inputs'!$D$6)^(COUNTA($D254:W254)-1)</f>
        <v>4711812.8790147519</v>
      </c>
    </row>
    <row r="257" spans="1:41" x14ac:dyDescent="0.45">
      <c r="C257" s="3" t="s">
        <v>54</v>
      </c>
      <c r="D257" s="15"/>
      <c r="E257" s="15"/>
      <c r="F257" s="15"/>
      <c r="G257" s="15"/>
      <c r="H257" s="15"/>
      <c r="I257" s="15"/>
      <c r="J257" s="15"/>
      <c r="K257" s="15"/>
      <c r="L257" s="15"/>
      <c r="M257" s="15"/>
      <c r="N257" s="15">
        <f>(N279-N268)*'General inputs'!$D$7/(1+'General inputs'!$D$6)^(COUNTA($D254:N254)-1)</f>
        <v>1109923.2633177917</v>
      </c>
      <c r="O257" s="15">
        <f>(O279-O268)*'General inputs'!$D$7/(1+'General inputs'!$D$6)^(COUNTA($D254:O254)-1)</f>
        <v>1028659.1875049043</v>
      </c>
      <c r="P257" s="15">
        <f>(P279-P268)*'General inputs'!$D$7/(1+'General inputs'!$D$6)^(COUNTA($D254:P254)-1)</f>
        <v>953344.93744662125</v>
      </c>
      <c r="Q257" s="15">
        <f>(Q279-Q268)*'General inputs'!$D$7/(1+'General inputs'!$D$6)^(COUNTA($D254:Q254)-1)</f>
        <v>883544.89105340256</v>
      </c>
      <c r="R257" s="15">
        <f>(R279-R268)*'General inputs'!$D$7/(1+'General inputs'!$D$6)^(COUNTA($D254:R254)-1)</f>
        <v>818855.32071677735</v>
      </c>
      <c r="S257" s="15">
        <f>(S279-S268)*'General inputs'!$D$7/(1+'General inputs'!$D$6)^(COUNTA($D254:S254)-1)</f>
        <v>758902.05812490929</v>
      </c>
      <c r="T257" s="15">
        <f>(T279-T268)*'General inputs'!$D$7/(1+'General inputs'!$D$6)^(COUNTA($D254:T254)-1)</f>
        <v>703338.33005088929</v>
      </c>
      <c r="U257" s="15">
        <f>(U279-U268)*'General inputs'!$D$7/(1+'General inputs'!$D$6)^(COUNTA($D254:U254)-1)</f>
        <v>651842.75259581953</v>
      </c>
      <c r="V257" s="15">
        <f>(V279-V268)*'General inputs'!$D$7/(1+'General inputs'!$D$6)^(COUNTA($D254:V254)-1)</f>
        <v>604117.47228528233</v>
      </c>
      <c r="W257" s="15">
        <f>(W279-W268)*'General inputs'!$D$7/(1+'General inputs'!$D$6)^(COUNTA($D254:W254)-1)</f>
        <v>559886.44326717546</v>
      </c>
    </row>
    <row r="258" spans="1:41" x14ac:dyDescent="0.45">
      <c r="C258" s="3" t="s">
        <v>55</v>
      </c>
      <c r="D258" s="14">
        <f t="shared" ref="D258:W258" si="54">SUM(D255:D257)</f>
        <v>-610116311.17879581</v>
      </c>
      <c r="E258" s="14">
        <f t="shared" si="54"/>
        <v>-22407769.896864615</v>
      </c>
      <c r="F258" s="14">
        <f t="shared" si="54"/>
        <v>-16644306.220719697</v>
      </c>
      <c r="G258" s="14">
        <f t="shared" si="54"/>
        <v>-11604678.865843492</v>
      </c>
      <c r="H258" s="14">
        <f t="shared" si="54"/>
        <v>-7213790.5912698098</v>
      </c>
      <c r="I258" s="14">
        <f t="shared" si="54"/>
        <v>-3403660.6081702672</v>
      </c>
      <c r="J258" s="14">
        <f t="shared" si="54"/>
        <v>-112785.06869421527</v>
      </c>
      <c r="K258" s="14">
        <f t="shared" si="54"/>
        <v>2714446.9486370496</v>
      </c>
      <c r="L258" s="14">
        <f t="shared" si="54"/>
        <v>23513224.441041276</v>
      </c>
      <c r="M258" s="14">
        <f t="shared" si="54"/>
        <v>21791681.59503362</v>
      </c>
      <c r="N258" s="14">
        <f t="shared" si="54"/>
        <v>8647961.821120115</v>
      </c>
      <c r="O258" s="14">
        <f t="shared" si="54"/>
        <v>4266310.550811043</v>
      </c>
      <c r="P258" s="14">
        <f t="shared" si="54"/>
        <v>7154799.2434338452</v>
      </c>
      <c r="Q258" s="14">
        <f t="shared" si="54"/>
        <v>5928611.9018458985</v>
      </c>
      <c r="R258" s="14">
        <f t="shared" si="54"/>
        <v>6315732.9843108356</v>
      </c>
      <c r="S258" s="14">
        <f t="shared" si="54"/>
        <v>7145562.307509427</v>
      </c>
      <c r="T258" s="14">
        <f t="shared" si="54"/>
        <v>6622393.241435986</v>
      </c>
      <c r="U258" s="14">
        <f t="shared" si="54"/>
        <v>6137528.4906728324</v>
      </c>
      <c r="V258" s="14">
        <f t="shared" si="54"/>
        <v>5688163.5687421989</v>
      </c>
      <c r="W258" s="14">
        <f t="shared" si="54"/>
        <v>5271699.3222819269</v>
      </c>
    </row>
    <row r="260" spans="1:41" ht="18" x14ac:dyDescent="0.45">
      <c r="B260" s="18" t="s">
        <v>6</v>
      </c>
      <c r="D260" s="4" t="s">
        <v>4</v>
      </c>
      <c r="E260" s="4" t="s">
        <v>7</v>
      </c>
      <c r="F260" s="4" t="s">
        <v>8</v>
      </c>
      <c r="G260" s="4" t="s">
        <v>9</v>
      </c>
      <c r="H260" s="4" t="s">
        <v>10</v>
      </c>
      <c r="I260" s="4" t="s">
        <v>11</v>
      </c>
      <c r="J260" s="4" t="s">
        <v>12</v>
      </c>
      <c r="K260" s="4" t="s">
        <v>13</v>
      </c>
      <c r="L260" s="4" t="s">
        <v>14</v>
      </c>
      <c r="M260" s="4" t="s">
        <v>15</v>
      </c>
      <c r="N260" s="4" t="s">
        <v>16</v>
      </c>
      <c r="O260" s="4" t="s">
        <v>17</v>
      </c>
      <c r="P260" s="4" t="s">
        <v>18</v>
      </c>
      <c r="Q260" s="4" t="s">
        <v>19</v>
      </c>
      <c r="R260" s="4" t="s">
        <v>20</v>
      </c>
      <c r="S260" s="4" t="s">
        <v>21</v>
      </c>
      <c r="T260" s="4" t="s">
        <v>22</v>
      </c>
      <c r="U260" s="4" t="s">
        <v>23</v>
      </c>
      <c r="V260" s="4" t="s">
        <v>24</v>
      </c>
      <c r="W260" s="4" t="s">
        <v>25</v>
      </c>
      <c r="X260" s="4"/>
      <c r="Y260" s="4"/>
      <c r="Z260" s="4"/>
      <c r="AA260" s="4"/>
      <c r="AB260" s="4"/>
      <c r="AC260" s="4"/>
      <c r="AD260" s="4"/>
      <c r="AE260" s="4"/>
      <c r="AF260" s="4"/>
      <c r="AG260" s="4"/>
      <c r="AH260" s="4"/>
      <c r="AI260" s="4"/>
      <c r="AJ260" s="4"/>
      <c r="AK260" s="4"/>
      <c r="AL260" s="4"/>
      <c r="AM260" s="4"/>
      <c r="AN260" s="4"/>
      <c r="AO260" s="4"/>
    </row>
    <row r="261" spans="1:41" x14ac:dyDescent="0.45">
      <c r="C261" s="3" t="s">
        <v>52</v>
      </c>
      <c r="D261" s="15">
        <f>-(D286-D275)/(1+'General inputs'!$D$6)^(COUNTA($D260:D260)-1)</f>
        <v>-894968568.90698481</v>
      </c>
      <c r="E261" s="15">
        <f>-(E286-E275)/(1+'General inputs'!$D$6)^(COUNTA($D260:E260)-1)</f>
        <v>-31304896.866280742</v>
      </c>
      <c r="F261" s="15">
        <f>-(F286-F275)/(1+'General inputs'!$D$6)^(COUNTA($D260:F260)-1)</f>
        <v>-29012879.394143414</v>
      </c>
      <c r="G261" s="15">
        <f>-(G286-G275)/(1+'General inputs'!$D$6)^(COUNTA($D260:G260)-1)</f>
        <v>-26888674.137296956</v>
      </c>
      <c r="H261" s="15">
        <f>-(H286-H275)/(1+'General inputs'!$D$6)^(COUNTA($D260:H260)-1)</f>
        <v>-24919994.566540278</v>
      </c>
      <c r="I261" s="15">
        <f>-(I286-I275)/(1+'General inputs'!$D$6)^(COUNTA($D260:I260)-1)</f>
        <v>-23095453.722465504</v>
      </c>
      <c r="J261" s="15">
        <f>-(J286-J275)/(1+'General inputs'!$D$6)^(COUNTA($D260:J260)-1)</f>
        <v>-21404498.352609366</v>
      </c>
      <c r="K261" s="15">
        <f>-(K286-K275)/(1+'General inputs'!$D$6)^(COUNTA($D260:K260)-1)</f>
        <v>-19837347.870814983</v>
      </c>
      <c r="L261" s="15">
        <f>-(L286-L275)/(1+'General inputs'!$D$6)^(COUNTA($D260:L260)-1)</f>
        <v>0</v>
      </c>
      <c r="M261" s="15">
        <f>-(M286-M275)/(1+'General inputs'!$D$6)^(COUNTA($D260:M260)-1)</f>
        <v>0</v>
      </c>
      <c r="N261" s="15">
        <f>-(N286-N275)/(1+'General inputs'!$D$6)^(COUNTA($D260:N260)-1)</f>
        <v>-1802696.1388640818</v>
      </c>
      <c r="O261" s="15">
        <f>-(O286-O275)/(1+'General inputs'!$D$6)^(COUNTA($D260:O260)-1)</f>
        <v>-5419192.6558471564</v>
      </c>
      <c r="P261" s="15">
        <f>-(P286-P275)/(1+'General inputs'!$D$6)^(COUNTA($D260:P260)-1)</f>
        <v>-1821570.7349333467</v>
      </c>
      <c r="Q261" s="15">
        <f>-(Q286-Q275)/(1+'General inputs'!$D$6)^(COUNTA($D260:Q260)-1)</f>
        <v>-2390544.704611185</v>
      </c>
      <c r="R261" s="15">
        <f>-(R286-R275)/(1+'General inputs'!$D$6)^(COUNTA($D260:R260)-1)</f>
        <v>-1394328.7454918378</v>
      </c>
      <c r="S261" s="15">
        <f>-(S286-S275)/(1+'General inputs'!$D$6)^(COUNTA($D260:S260)-1)</f>
        <v>0</v>
      </c>
      <c r="T261" s="15">
        <f>-(T286-T275)/(1+'General inputs'!$D$6)^(COUNTA($D260:T260)-1)</f>
        <v>0</v>
      </c>
      <c r="U261" s="15">
        <f>-(U286-U275)/(1+'General inputs'!$D$6)^(COUNTA($D260:U260)-1)</f>
        <v>0</v>
      </c>
      <c r="V261" s="15">
        <f>-(V286-V275)/(1+'General inputs'!$D$6)^(COUNTA($D260:V260)-1)</f>
        <v>0</v>
      </c>
      <c r="W261" s="15">
        <f>-(W286-W275)/(1+'General inputs'!$D$6)^(COUNTA($D260:W260)-1)</f>
        <v>0</v>
      </c>
      <c r="X261" s="22"/>
    </row>
    <row r="262" spans="1:41" x14ac:dyDescent="0.45">
      <c r="C262" s="3" t="s">
        <v>53</v>
      </c>
      <c r="D262" s="15">
        <f>(D284-D273)*'General inputs'!E$10*months_in_year/(1+'General inputs'!$D$6)^(COUNTA($D260:D260)-1)</f>
        <v>0</v>
      </c>
      <c r="E262" s="15">
        <f>(E284-E273)*'General inputs'!F$10*months_in_year/(1+'General inputs'!$D$6)^(COUNTA($D260:E260)-1)</f>
        <v>3336422.6135310475</v>
      </c>
      <c r="F262" s="15">
        <f>(F284-F273)*'General inputs'!G$10*months_in_year/(1+'General inputs'!$D$6)^(COUNTA($D260:F260)-1)</f>
        <v>-6184286.5867118584</v>
      </c>
      <c r="G262" s="15">
        <f>(G284-G273)*'General inputs'!H$10*months_in_year/(1+'General inputs'!$D$6)^(COUNTA($D260:G260)-1)</f>
        <v>-24358867.463878959</v>
      </c>
      <c r="H262" s="15">
        <f>(H284-H273)*'General inputs'!I$10*months_in_year/(1+'General inputs'!$D$6)^(COUNTA($D260:H260)-1)</f>
        <v>-30543201.857341558</v>
      </c>
      <c r="I262" s="15">
        <f>(I284-I273)*'General inputs'!J$10*months_in_year/(1+'General inputs'!$D$6)^(COUNTA($D260:I260)-1)</f>
        <v>-18461056.044651788</v>
      </c>
      <c r="J262" s="15">
        <f>(J284-J273)*'General inputs'!K$10*months_in_year/(1+'General inputs'!$D$6)^(COUNTA($D260:J260)-1)</f>
        <v>-7984392.4814681811</v>
      </c>
      <c r="K262" s="15">
        <f>(K284-K273)*'General inputs'!L$10*months_in_year/(1+'General inputs'!$D$6)^(COUNTA($D260:K260)-1)</f>
        <v>1057115.382161814</v>
      </c>
      <c r="L262" s="15">
        <f>(L284-L273)*'General inputs'!M$10*months_in_year/(1+'General inputs'!$D$6)^(COUNTA($D260:L260)-1)</f>
        <v>8817459.1653904784</v>
      </c>
      <c r="M262" s="15">
        <f>(M284-M273)*'General inputs'!N$10*months_in_year/(1+'General inputs'!$D$6)^(COUNTA($D260:M260)-1)</f>
        <v>8171880.5981376078</v>
      </c>
      <c r="N262" s="15">
        <f>(N284-N273)*'General inputs'!O$10*months_in_year/(1+'General inputs'!$D$6)^(COUNTA($D260:N260)-1)</f>
        <v>7573568.6729727602</v>
      </c>
      <c r="O262" s="15">
        <f>(O284-O273)*'General inputs'!P$10*months_in_year/(1+'General inputs'!$D$6)^(COUNTA($D260:O260)-1)</f>
        <v>7019062.7182324016</v>
      </c>
      <c r="P262" s="15">
        <f>(P284-P273)*'General inputs'!Q$10*months_in_year/(1+'General inputs'!$D$6)^(COUNTA($D260:P260)-1)</f>
        <v>6505155.4385842467</v>
      </c>
      <c r="Q262" s="15">
        <f>(Q284-Q273)*'General inputs'!R$10*months_in_year/(1+'General inputs'!$D$6)^(COUNTA($D260:Q260)-1)</f>
        <v>6028874.3638408221</v>
      </c>
      <c r="R262" s="15">
        <f>(R284-R273)*'General inputs'!S$10*months_in_year/(1+'General inputs'!$D$6)^(COUNTA($D260:R260)-1)</f>
        <v>5587464.6560155917</v>
      </c>
      <c r="S262" s="15">
        <f>(S284-S273)*'General inputs'!T$10*months_in_year/(1+'General inputs'!$D$6)^(COUNTA($D260:S260)-1)</f>
        <v>5178373.1751766363</v>
      </c>
      <c r="T262" s="15">
        <f>(T284-T273)*'General inputs'!U$10*months_in_year/(1+'General inputs'!$D$6)^(COUNTA($D260:T260)-1)</f>
        <v>4799233.7119338624</v>
      </c>
      <c r="U262" s="15">
        <f>(U284-U273)*'General inputs'!V$10*months_in_year/(1+'General inputs'!$D$6)^(COUNTA($D260:U260)-1)</f>
        <v>4447853.3011435242</v>
      </c>
      <c r="V262" s="15">
        <f>(V284-V273)*'General inputs'!W$10*months_in_year/(1+'General inputs'!$D$6)^(COUNTA($D260:V260)-1)</f>
        <v>4122199.5376677704</v>
      </c>
      <c r="W262" s="15">
        <f>(W284-W273)*'General inputs'!X$10*months_in_year/(1+'General inputs'!$D$6)^(COUNTA($D260:W260)-1)</f>
        <v>3820388.8208227716</v>
      </c>
    </row>
    <row r="263" spans="1:41" x14ac:dyDescent="0.45">
      <c r="C263" s="3" t="s">
        <v>54</v>
      </c>
      <c r="D263" s="40">
        <f>D257</f>
        <v>0</v>
      </c>
      <c r="E263" s="40">
        <f t="shared" ref="E263:W263" si="55">E257</f>
        <v>0</v>
      </c>
      <c r="F263" s="40">
        <f t="shared" si="55"/>
        <v>0</v>
      </c>
      <c r="G263" s="40">
        <f t="shared" si="55"/>
        <v>0</v>
      </c>
      <c r="H263" s="40">
        <f t="shared" si="55"/>
        <v>0</v>
      </c>
      <c r="I263" s="40">
        <f t="shared" si="55"/>
        <v>0</v>
      </c>
      <c r="J263" s="40">
        <f t="shared" si="55"/>
        <v>0</v>
      </c>
      <c r="K263" s="40">
        <f t="shared" si="55"/>
        <v>0</v>
      </c>
      <c r="L263" s="40">
        <f t="shared" si="55"/>
        <v>0</v>
      </c>
      <c r="M263" s="40">
        <f t="shared" si="55"/>
        <v>0</v>
      </c>
      <c r="N263" s="40">
        <f t="shared" si="55"/>
        <v>1109923.2633177917</v>
      </c>
      <c r="O263" s="40">
        <f t="shared" si="55"/>
        <v>1028659.1875049043</v>
      </c>
      <c r="P263" s="40">
        <f t="shared" si="55"/>
        <v>953344.93744662125</v>
      </c>
      <c r="Q263" s="40">
        <f t="shared" si="55"/>
        <v>883544.89105340256</v>
      </c>
      <c r="R263" s="40">
        <f t="shared" si="55"/>
        <v>818855.32071677735</v>
      </c>
      <c r="S263" s="40">
        <f t="shared" si="55"/>
        <v>758902.05812490929</v>
      </c>
      <c r="T263" s="40">
        <f t="shared" si="55"/>
        <v>703338.33005088929</v>
      </c>
      <c r="U263" s="40">
        <f t="shared" si="55"/>
        <v>651842.75259581953</v>
      </c>
      <c r="V263" s="40">
        <f t="shared" si="55"/>
        <v>604117.47228528233</v>
      </c>
      <c r="W263" s="40">
        <f t="shared" si="55"/>
        <v>559886.44326717546</v>
      </c>
    </row>
    <row r="264" spans="1:41" x14ac:dyDescent="0.45">
      <c r="C264" s="3" t="s">
        <v>55</v>
      </c>
      <c r="D264" s="14">
        <f t="shared" ref="D264:W264" si="56">SUM(D261:D263)</f>
        <v>-894968568.90698481</v>
      </c>
      <c r="E264" s="14">
        <f t="shared" si="56"/>
        <v>-27968474.252749696</v>
      </c>
      <c r="F264" s="14">
        <f t="shared" si="56"/>
        <v>-35197165.980855271</v>
      </c>
      <c r="G264" s="14">
        <f t="shared" si="56"/>
        <v>-51247541.601175919</v>
      </c>
      <c r="H264" s="14">
        <f t="shared" si="56"/>
        <v>-55463196.423881836</v>
      </c>
      <c r="I264" s="14">
        <f t="shared" si="56"/>
        <v>-41556509.767117292</v>
      </c>
      <c r="J264" s="14">
        <f t="shared" si="56"/>
        <v>-29388890.834077548</v>
      </c>
      <c r="K264" s="14">
        <f t="shared" si="56"/>
        <v>-18780232.488653168</v>
      </c>
      <c r="L264" s="14">
        <f t="shared" si="56"/>
        <v>8817459.1653904784</v>
      </c>
      <c r="M264" s="14">
        <f t="shared" si="56"/>
        <v>8171880.5981376078</v>
      </c>
      <c r="N264" s="14">
        <f t="shared" si="56"/>
        <v>6880795.7974264696</v>
      </c>
      <c r="O264" s="14">
        <f t="shared" si="56"/>
        <v>2628529.2498901496</v>
      </c>
      <c r="P264" s="14">
        <f t="shared" si="56"/>
        <v>5636929.6410975214</v>
      </c>
      <c r="Q264" s="14">
        <f t="shared" si="56"/>
        <v>4521874.5502830399</v>
      </c>
      <c r="R264" s="14">
        <f t="shared" si="56"/>
        <v>5011991.2312405314</v>
      </c>
      <c r="S264" s="14">
        <f t="shared" si="56"/>
        <v>5937275.2333015455</v>
      </c>
      <c r="T264" s="14">
        <f t="shared" si="56"/>
        <v>5502572.0419847518</v>
      </c>
      <c r="U264" s="14">
        <f t="shared" si="56"/>
        <v>5099696.0537393438</v>
      </c>
      <c r="V264" s="14">
        <f t="shared" si="56"/>
        <v>4726317.0099530527</v>
      </c>
      <c r="W264" s="14">
        <f t="shared" si="56"/>
        <v>4380275.2640899476</v>
      </c>
    </row>
    <row r="265" spans="1:41" x14ac:dyDescent="0.45">
      <c r="A265" s="2" t="s">
        <v>56</v>
      </c>
    </row>
    <row r="266" spans="1:41" ht="21" outlineLevel="1" x14ac:dyDescent="0.45">
      <c r="A266" s="19" t="s">
        <v>81</v>
      </c>
    </row>
    <row r="267" spans="1:41" ht="18" outlineLevel="1" x14ac:dyDescent="0.45">
      <c r="B267" s="18" t="s">
        <v>5</v>
      </c>
      <c r="D267" s="4" t="s">
        <v>4</v>
      </c>
      <c r="E267" s="4" t="s">
        <v>7</v>
      </c>
      <c r="F267" s="4" t="s">
        <v>8</v>
      </c>
      <c r="G267" s="4" t="s">
        <v>9</v>
      </c>
      <c r="H267" s="4" t="s">
        <v>10</v>
      </c>
      <c r="I267" s="4" t="s">
        <v>11</v>
      </c>
      <c r="J267" s="4" t="s">
        <v>12</v>
      </c>
      <c r="K267" s="4" t="s">
        <v>13</v>
      </c>
      <c r="L267" s="4" t="s">
        <v>14</v>
      </c>
      <c r="M267" s="4" t="s">
        <v>15</v>
      </c>
      <c r="N267" s="4" t="s">
        <v>16</v>
      </c>
      <c r="O267" s="4" t="s">
        <v>17</v>
      </c>
      <c r="P267" s="4" t="s">
        <v>18</v>
      </c>
      <c r="Q267" s="4" t="s">
        <v>19</v>
      </c>
      <c r="R267" s="4" t="s">
        <v>20</v>
      </c>
      <c r="S267" s="4" t="s">
        <v>21</v>
      </c>
      <c r="T267" s="4" t="s">
        <v>22</v>
      </c>
      <c r="U267" s="4" t="s">
        <v>23</v>
      </c>
      <c r="V267" s="4" t="s">
        <v>24</v>
      </c>
      <c r="W267" s="4" t="s">
        <v>25</v>
      </c>
      <c r="X267" s="4" t="s">
        <v>26</v>
      </c>
      <c r="Y267" s="4" t="s">
        <v>27</v>
      </c>
      <c r="Z267" s="4" t="s">
        <v>28</v>
      </c>
      <c r="AA267" s="4" t="s">
        <v>29</v>
      </c>
      <c r="AB267" s="4" t="s">
        <v>30</v>
      </c>
      <c r="AC267" s="4" t="s">
        <v>31</v>
      </c>
      <c r="AD267" s="4" t="s">
        <v>32</v>
      </c>
      <c r="AE267" s="4" t="s">
        <v>33</v>
      </c>
      <c r="AF267" s="4" t="s">
        <v>34</v>
      </c>
      <c r="AG267" s="4" t="s">
        <v>35</v>
      </c>
      <c r="AH267" s="4" t="s">
        <v>36</v>
      </c>
      <c r="AI267" s="4" t="s">
        <v>37</v>
      </c>
      <c r="AJ267" s="4" t="s">
        <v>38</v>
      </c>
      <c r="AK267" s="4" t="s">
        <v>39</v>
      </c>
      <c r="AL267" s="4" t="s">
        <v>40</v>
      </c>
      <c r="AM267" s="4" t="s">
        <v>41</v>
      </c>
      <c r="AN267" s="4" t="s">
        <v>42</v>
      </c>
      <c r="AO267" s="4" t="s">
        <v>43</v>
      </c>
    </row>
    <row r="268" spans="1:41" outlineLevel="1" x14ac:dyDescent="0.45">
      <c r="C268" s="17" t="s">
        <v>44</v>
      </c>
      <c r="D268" s="52">
        <f>D244</f>
        <v>0</v>
      </c>
      <c r="E268" s="52">
        <f t="shared" ref="E268:AO268" si="57">E244</f>
        <v>1400000</v>
      </c>
      <c r="F268" s="52">
        <f t="shared" si="57"/>
        <v>2100000</v>
      </c>
      <c r="G268" s="52">
        <f t="shared" si="57"/>
        <v>2800000</v>
      </c>
      <c r="H268" s="52">
        <f t="shared" si="57"/>
        <v>3500000</v>
      </c>
      <c r="I268" s="52">
        <f t="shared" si="57"/>
        <v>4200000</v>
      </c>
      <c r="J268" s="52">
        <f t="shared" si="57"/>
        <v>4900000</v>
      </c>
      <c r="K268" s="52">
        <f t="shared" si="57"/>
        <v>5600000</v>
      </c>
      <c r="L268" s="52">
        <f t="shared" si="57"/>
        <v>6300000</v>
      </c>
      <c r="M268" s="52">
        <f t="shared" si="57"/>
        <v>6300000</v>
      </c>
      <c r="N268" s="52">
        <f t="shared" si="57"/>
        <v>6300000</v>
      </c>
      <c r="O268" s="52">
        <f t="shared" si="57"/>
        <v>6300000</v>
      </c>
      <c r="P268" s="52">
        <f t="shared" si="57"/>
        <v>6300000</v>
      </c>
      <c r="Q268" s="52">
        <f t="shared" si="57"/>
        <v>6300000</v>
      </c>
      <c r="R268" s="52">
        <f t="shared" si="57"/>
        <v>6300000</v>
      </c>
      <c r="S268" s="52">
        <f t="shared" si="57"/>
        <v>6300000</v>
      </c>
      <c r="T268" s="52">
        <f t="shared" si="57"/>
        <v>6300000</v>
      </c>
      <c r="U268" s="52">
        <f t="shared" si="57"/>
        <v>6300000</v>
      </c>
      <c r="V268" s="52">
        <f t="shared" si="57"/>
        <v>6300000</v>
      </c>
      <c r="W268" s="52">
        <f t="shared" si="57"/>
        <v>6300000</v>
      </c>
      <c r="X268" s="52">
        <f t="shared" si="57"/>
        <v>6300000</v>
      </c>
      <c r="Y268" s="52">
        <f t="shared" si="57"/>
        <v>6300000</v>
      </c>
      <c r="Z268" s="52">
        <f t="shared" si="57"/>
        <v>6300000</v>
      </c>
      <c r="AA268" s="52">
        <f t="shared" si="57"/>
        <v>6300000</v>
      </c>
      <c r="AB268" s="52">
        <f t="shared" si="57"/>
        <v>6300000</v>
      </c>
      <c r="AC268" s="52">
        <f t="shared" si="57"/>
        <v>6300000</v>
      </c>
      <c r="AD268" s="52">
        <f t="shared" si="57"/>
        <v>6300000</v>
      </c>
      <c r="AE268" s="52">
        <f t="shared" si="57"/>
        <v>6300000</v>
      </c>
      <c r="AF268" s="52">
        <f t="shared" si="57"/>
        <v>6300000</v>
      </c>
      <c r="AG268" s="52">
        <f t="shared" si="57"/>
        <v>6300000</v>
      </c>
      <c r="AH268" s="52">
        <f t="shared" si="57"/>
        <v>6300000</v>
      </c>
      <c r="AI268" s="52">
        <f t="shared" si="57"/>
        <v>6300000</v>
      </c>
      <c r="AJ268" s="52">
        <f t="shared" si="57"/>
        <v>6300000</v>
      </c>
      <c r="AK268" s="52">
        <f t="shared" si="57"/>
        <v>6300000</v>
      </c>
      <c r="AL268" s="52">
        <f t="shared" si="57"/>
        <v>6300000</v>
      </c>
      <c r="AM268" s="52">
        <f t="shared" si="57"/>
        <v>6300000</v>
      </c>
      <c r="AN268" s="52">
        <f t="shared" si="57"/>
        <v>6300000</v>
      </c>
      <c r="AO268" s="52">
        <f t="shared" si="57"/>
        <v>6300000</v>
      </c>
    </row>
    <row r="269" spans="1:41" outlineLevel="1" x14ac:dyDescent="0.45">
      <c r="C269" s="17" t="s">
        <v>45</v>
      </c>
      <c r="D269" s="52">
        <f t="shared" ref="D269:AO269" si="58">D245</f>
        <v>8814814</v>
      </c>
      <c r="E269" s="52">
        <f t="shared" si="58"/>
        <v>7414814</v>
      </c>
      <c r="F269" s="52">
        <f t="shared" si="58"/>
        <v>6014814</v>
      </c>
      <c r="G269" s="52">
        <f t="shared" si="58"/>
        <v>3914814</v>
      </c>
      <c r="H269" s="52">
        <f t="shared" si="58"/>
        <v>2514814</v>
      </c>
      <c r="I269" s="52">
        <f t="shared" si="58"/>
        <v>2514814</v>
      </c>
      <c r="J269" s="52">
        <f t="shared" si="58"/>
        <v>2514814</v>
      </c>
      <c r="K269" s="52">
        <f t="shared" si="58"/>
        <v>2514814</v>
      </c>
      <c r="L269" s="52">
        <f t="shared" si="58"/>
        <v>2514814</v>
      </c>
      <c r="M269" s="52">
        <f t="shared" si="58"/>
        <v>2514814</v>
      </c>
      <c r="N269" s="52">
        <f t="shared" si="58"/>
        <v>2514814</v>
      </c>
      <c r="O269" s="52">
        <f t="shared" si="58"/>
        <v>2514814</v>
      </c>
      <c r="P269" s="52">
        <f t="shared" si="58"/>
        <v>2514814</v>
      </c>
      <c r="Q269" s="52">
        <f t="shared" si="58"/>
        <v>2514814</v>
      </c>
      <c r="R269" s="52">
        <f t="shared" si="58"/>
        <v>2514814</v>
      </c>
      <c r="S269" s="52">
        <f t="shared" si="58"/>
        <v>2514814</v>
      </c>
      <c r="T269" s="52">
        <f t="shared" si="58"/>
        <v>2514814</v>
      </c>
      <c r="U269" s="52">
        <f t="shared" si="58"/>
        <v>2514814</v>
      </c>
      <c r="V269" s="52">
        <f t="shared" si="58"/>
        <v>2514814</v>
      </c>
      <c r="W269" s="52">
        <f t="shared" si="58"/>
        <v>2514814</v>
      </c>
      <c r="X269" s="52">
        <f t="shared" si="58"/>
        <v>2514814</v>
      </c>
      <c r="Y269" s="52">
        <f t="shared" si="58"/>
        <v>2514814</v>
      </c>
      <c r="Z269" s="52">
        <f t="shared" si="58"/>
        <v>2514814</v>
      </c>
      <c r="AA269" s="52">
        <f t="shared" si="58"/>
        <v>2514814</v>
      </c>
      <c r="AB269" s="52">
        <f t="shared" si="58"/>
        <v>2514814</v>
      </c>
      <c r="AC269" s="52">
        <f t="shared" si="58"/>
        <v>2514814</v>
      </c>
      <c r="AD269" s="52">
        <f t="shared" si="58"/>
        <v>2514814</v>
      </c>
      <c r="AE269" s="52">
        <f t="shared" si="58"/>
        <v>2514814</v>
      </c>
      <c r="AF269" s="52">
        <f t="shared" si="58"/>
        <v>2514814</v>
      </c>
      <c r="AG269" s="52">
        <f t="shared" si="58"/>
        <v>2514814</v>
      </c>
      <c r="AH269" s="52">
        <f t="shared" si="58"/>
        <v>2514814</v>
      </c>
      <c r="AI269" s="52">
        <f t="shared" si="58"/>
        <v>2514814</v>
      </c>
      <c r="AJ269" s="52">
        <f t="shared" si="58"/>
        <v>2514814</v>
      </c>
      <c r="AK269" s="52">
        <f t="shared" si="58"/>
        <v>2514814</v>
      </c>
      <c r="AL269" s="52">
        <f t="shared" si="58"/>
        <v>2514814</v>
      </c>
      <c r="AM269" s="52">
        <f t="shared" si="58"/>
        <v>2514814</v>
      </c>
      <c r="AN269" s="52">
        <f t="shared" si="58"/>
        <v>2514814</v>
      </c>
      <c r="AO269" s="52">
        <f t="shared" si="58"/>
        <v>2514814</v>
      </c>
    </row>
    <row r="270" spans="1:41" outlineLevel="1" x14ac:dyDescent="0.45">
      <c r="C270" s="17" t="s">
        <v>46</v>
      </c>
      <c r="D270" s="52">
        <f t="shared" ref="D270:AO270" si="59">D246</f>
        <v>2950211097.0468864</v>
      </c>
      <c r="E270" s="52">
        <f t="shared" si="59"/>
        <v>192646813.0574517</v>
      </c>
      <c r="F270" s="52">
        <f t="shared" si="59"/>
        <v>192646813.0574517</v>
      </c>
      <c r="G270" s="52">
        <f t="shared" si="59"/>
        <v>192646813.0574517</v>
      </c>
      <c r="H270" s="52">
        <f t="shared" si="59"/>
        <v>192646813.0574517</v>
      </c>
      <c r="I270" s="52">
        <f t="shared" si="59"/>
        <v>192646813.0574517</v>
      </c>
      <c r="J270" s="52">
        <f t="shared" si="59"/>
        <v>192646813.0574517</v>
      </c>
      <c r="K270" s="52">
        <f t="shared" si="59"/>
        <v>192646813.0574517</v>
      </c>
      <c r="L270" s="52">
        <f t="shared" si="59"/>
        <v>0</v>
      </c>
      <c r="M270" s="52">
        <f t="shared" si="59"/>
        <v>0</v>
      </c>
      <c r="N270" s="52">
        <f t="shared" si="59"/>
        <v>23897527.036471337</v>
      </c>
      <c r="O270" s="52">
        <f t="shared" si="59"/>
        <v>81438595.813918293</v>
      </c>
      <c r="P270" s="52">
        <f t="shared" si="59"/>
        <v>31754217.603507031</v>
      </c>
      <c r="Q270" s="52">
        <f t="shared" si="59"/>
        <v>44964906.074142531</v>
      </c>
      <c r="R270" s="52">
        <f t="shared" si="59"/>
        <v>28298501.999210354</v>
      </c>
      <c r="S270" s="52">
        <f t="shared" si="59"/>
        <v>0</v>
      </c>
      <c r="T270" s="52">
        <f t="shared" si="59"/>
        <v>0</v>
      </c>
      <c r="U270" s="52">
        <f t="shared" si="59"/>
        <v>0</v>
      </c>
      <c r="V270" s="52">
        <f t="shared" si="59"/>
        <v>0</v>
      </c>
      <c r="W270" s="52">
        <f t="shared" si="59"/>
        <v>0</v>
      </c>
      <c r="X270" s="52">
        <f t="shared" si="59"/>
        <v>557646351.17168033</v>
      </c>
      <c r="Y270" s="52">
        <f t="shared" si="59"/>
        <v>60934326.034813002</v>
      </c>
      <c r="Z270" s="52">
        <f t="shared" si="59"/>
        <v>41615111.947745264</v>
      </c>
      <c r="AA270" s="52">
        <f t="shared" si="59"/>
        <v>59727010.152749404</v>
      </c>
      <c r="AB270" s="52">
        <f t="shared" si="59"/>
        <v>38103628.347844921</v>
      </c>
      <c r="AC270" s="52">
        <f t="shared" si="59"/>
        <v>0</v>
      </c>
      <c r="AD270" s="52">
        <f t="shared" si="59"/>
        <v>0</v>
      </c>
      <c r="AE270" s="52">
        <f t="shared" si="59"/>
        <v>0</v>
      </c>
      <c r="AF270" s="52">
        <f t="shared" si="59"/>
        <v>0</v>
      </c>
      <c r="AG270" s="52">
        <f t="shared" si="59"/>
        <v>0</v>
      </c>
      <c r="AH270" s="52">
        <f t="shared" si="59"/>
        <v>10547666.362203337</v>
      </c>
      <c r="AI270" s="52">
        <f t="shared" si="59"/>
        <v>16355404.70139277</v>
      </c>
      <c r="AJ270" s="52">
        <f t="shared" si="59"/>
        <v>10032789.849349702</v>
      </c>
      <c r="AK270" s="52">
        <f t="shared" si="59"/>
        <v>14206725.508733571</v>
      </c>
      <c r="AL270" s="52">
        <f t="shared" si="59"/>
        <v>8940951.6289931722</v>
      </c>
      <c r="AM270" s="52">
        <f t="shared" si="59"/>
        <v>0</v>
      </c>
      <c r="AN270" s="52">
        <f t="shared" si="59"/>
        <v>0</v>
      </c>
      <c r="AO270" s="52">
        <f t="shared" si="59"/>
        <v>0</v>
      </c>
    </row>
    <row r="271" spans="1:41" outlineLevel="1" x14ac:dyDescent="0.45"/>
    <row r="272" spans="1:41" ht="18" outlineLevel="1" x14ac:dyDescent="0.45">
      <c r="B272" s="18" t="s">
        <v>6</v>
      </c>
      <c r="D272" s="4" t="s">
        <v>4</v>
      </c>
      <c r="E272" s="4" t="s">
        <v>7</v>
      </c>
      <c r="F272" s="4" t="s">
        <v>8</v>
      </c>
      <c r="G272" s="4" t="s">
        <v>9</v>
      </c>
      <c r="H272" s="4" t="s">
        <v>10</v>
      </c>
      <c r="I272" s="4" t="s">
        <v>11</v>
      </c>
      <c r="J272" s="4" t="s">
        <v>12</v>
      </c>
      <c r="K272" s="4" t="s">
        <v>13</v>
      </c>
      <c r="L272" s="4" t="s">
        <v>14</v>
      </c>
      <c r="M272" s="4" t="s">
        <v>15</v>
      </c>
      <c r="N272" s="4" t="s">
        <v>16</v>
      </c>
      <c r="O272" s="4" t="s">
        <v>17</v>
      </c>
      <c r="P272" s="4" t="s">
        <v>18</v>
      </c>
      <c r="Q272" s="4" t="s">
        <v>19</v>
      </c>
      <c r="R272" s="4" t="s">
        <v>20</v>
      </c>
      <c r="S272" s="4" t="s">
        <v>21</v>
      </c>
      <c r="T272" s="4" t="s">
        <v>22</v>
      </c>
      <c r="U272" s="4" t="s">
        <v>23</v>
      </c>
      <c r="V272" s="4" t="s">
        <v>24</v>
      </c>
      <c r="W272" s="4" t="s">
        <v>25</v>
      </c>
      <c r="X272" s="4" t="s">
        <v>26</v>
      </c>
      <c r="Y272" s="4" t="s">
        <v>27</v>
      </c>
      <c r="Z272" s="4" t="s">
        <v>28</v>
      </c>
      <c r="AA272" s="4" t="s">
        <v>29</v>
      </c>
      <c r="AB272" s="4" t="s">
        <v>30</v>
      </c>
      <c r="AC272" s="4" t="s">
        <v>31</v>
      </c>
      <c r="AD272" s="4" t="s">
        <v>32</v>
      </c>
      <c r="AE272" s="4" t="s">
        <v>33</v>
      </c>
      <c r="AF272" s="4" t="s">
        <v>34</v>
      </c>
      <c r="AG272" s="4" t="s">
        <v>35</v>
      </c>
      <c r="AH272" s="4" t="s">
        <v>36</v>
      </c>
      <c r="AI272" s="4" t="s">
        <v>37</v>
      </c>
      <c r="AJ272" s="4" t="s">
        <v>38</v>
      </c>
      <c r="AK272" s="4" t="s">
        <v>39</v>
      </c>
      <c r="AL272" s="4" t="s">
        <v>40</v>
      </c>
      <c r="AM272" s="4" t="s">
        <v>41</v>
      </c>
      <c r="AN272" s="4" t="s">
        <v>42</v>
      </c>
      <c r="AO272" s="4" t="s">
        <v>43</v>
      </c>
    </row>
    <row r="273" spans="1:41" outlineLevel="1" x14ac:dyDescent="0.45">
      <c r="C273" s="17" t="s">
        <v>44</v>
      </c>
      <c r="D273" s="52">
        <f>D249</f>
        <v>0</v>
      </c>
      <c r="E273" s="52">
        <f t="shared" ref="E273:AO273" si="60">E249</f>
        <v>1400000</v>
      </c>
      <c r="F273" s="52">
        <f t="shared" si="60"/>
        <v>2800000</v>
      </c>
      <c r="G273" s="52">
        <f t="shared" si="60"/>
        <v>4900000</v>
      </c>
      <c r="H273" s="52">
        <f t="shared" si="60"/>
        <v>6300000</v>
      </c>
      <c r="I273" s="52">
        <f t="shared" si="60"/>
        <v>6300000</v>
      </c>
      <c r="J273" s="52">
        <f t="shared" si="60"/>
        <v>6300000</v>
      </c>
      <c r="K273" s="52">
        <f t="shared" si="60"/>
        <v>6300000</v>
      </c>
      <c r="L273" s="52">
        <f t="shared" si="60"/>
        <v>6300000</v>
      </c>
      <c r="M273" s="52">
        <f t="shared" si="60"/>
        <v>6300000</v>
      </c>
      <c r="N273" s="52">
        <f t="shared" si="60"/>
        <v>6300000</v>
      </c>
      <c r="O273" s="52">
        <f t="shared" si="60"/>
        <v>6300000</v>
      </c>
      <c r="P273" s="52">
        <f t="shared" si="60"/>
        <v>6300000</v>
      </c>
      <c r="Q273" s="52">
        <f t="shared" si="60"/>
        <v>6300000</v>
      </c>
      <c r="R273" s="52">
        <f t="shared" si="60"/>
        <v>6300000</v>
      </c>
      <c r="S273" s="52">
        <f t="shared" si="60"/>
        <v>6300000</v>
      </c>
      <c r="T273" s="52">
        <f t="shared" si="60"/>
        <v>6300000</v>
      </c>
      <c r="U273" s="52">
        <f t="shared" si="60"/>
        <v>6300000</v>
      </c>
      <c r="V273" s="52">
        <f t="shared" si="60"/>
        <v>6300000</v>
      </c>
      <c r="W273" s="52">
        <f t="shared" si="60"/>
        <v>6300000</v>
      </c>
      <c r="X273" s="52">
        <f t="shared" si="60"/>
        <v>6300000</v>
      </c>
      <c r="Y273" s="52">
        <f t="shared" si="60"/>
        <v>6300000</v>
      </c>
      <c r="Z273" s="52">
        <f t="shared" si="60"/>
        <v>6300000</v>
      </c>
      <c r="AA273" s="52">
        <f t="shared" si="60"/>
        <v>6300000</v>
      </c>
      <c r="AB273" s="52">
        <f t="shared" si="60"/>
        <v>6300000</v>
      </c>
      <c r="AC273" s="52">
        <f t="shared" si="60"/>
        <v>6300000</v>
      </c>
      <c r="AD273" s="52">
        <f t="shared" si="60"/>
        <v>6300000</v>
      </c>
      <c r="AE273" s="52">
        <f t="shared" si="60"/>
        <v>6300000</v>
      </c>
      <c r="AF273" s="52">
        <f t="shared" si="60"/>
        <v>6300000</v>
      </c>
      <c r="AG273" s="52">
        <f t="shared" si="60"/>
        <v>6300000</v>
      </c>
      <c r="AH273" s="52">
        <f t="shared" si="60"/>
        <v>6300000</v>
      </c>
      <c r="AI273" s="52">
        <f t="shared" si="60"/>
        <v>6300000</v>
      </c>
      <c r="AJ273" s="52">
        <f t="shared" si="60"/>
        <v>6300000</v>
      </c>
      <c r="AK273" s="52">
        <f t="shared" si="60"/>
        <v>6300000</v>
      </c>
      <c r="AL273" s="52">
        <f t="shared" si="60"/>
        <v>6300000</v>
      </c>
      <c r="AM273" s="52">
        <f t="shared" si="60"/>
        <v>6300000</v>
      </c>
      <c r="AN273" s="52">
        <f t="shared" si="60"/>
        <v>6300000</v>
      </c>
      <c r="AO273" s="52">
        <f t="shared" si="60"/>
        <v>6300000</v>
      </c>
    </row>
    <row r="274" spans="1:41" outlineLevel="1" x14ac:dyDescent="0.45">
      <c r="C274" s="17" t="s">
        <v>45</v>
      </c>
      <c r="D274" s="52">
        <f t="shared" ref="D274:AO274" si="61">D250</f>
        <v>8814814</v>
      </c>
      <c r="E274" s="52">
        <f t="shared" si="61"/>
        <v>7414814</v>
      </c>
      <c r="F274" s="52">
        <f t="shared" si="61"/>
        <v>6014814</v>
      </c>
      <c r="G274" s="52">
        <f t="shared" si="61"/>
        <v>3914814</v>
      </c>
      <c r="H274" s="52">
        <f t="shared" si="61"/>
        <v>2514814</v>
      </c>
      <c r="I274" s="52">
        <f t="shared" si="61"/>
        <v>2514814</v>
      </c>
      <c r="J274" s="52">
        <f t="shared" si="61"/>
        <v>2514814</v>
      </c>
      <c r="K274" s="52">
        <f t="shared" si="61"/>
        <v>2514814</v>
      </c>
      <c r="L274" s="52">
        <f t="shared" si="61"/>
        <v>2514814</v>
      </c>
      <c r="M274" s="52">
        <f t="shared" si="61"/>
        <v>2514814</v>
      </c>
      <c r="N274" s="52">
        <f t="shared" si="61"/>
        <v>2514814</v>
      </c>
      <c r="O274" s="52">
        <f t="shared" si="61"/>
        <v>2514814</v>
      </c>
      <c r="P274" s="52">
        <f t="shared" si="61"/>
        <v>2514814</v>
      </c>
      <c r="Q274" s="52">
        <f t="shared" si="61"/>
        <v>2514814</v>
      </c>
      <c r="R274" s="52">
        <f t="shared" si="61"/>
        <v>2514814</v>
      </c>
      <c r="S274" s="52">
        <f t="shared" si="61"/>
        <v>2514814</v>
      </c>
      <c r="T274" s="52">
        <f t="shared" si="61"/>
        <v>2514814</v>
      </c>
      <c r="U274" s="52">
        <f t="shared" si="61"/>
        <v>2514814</v>
      </c>
      <c r="V274" s="52">
        <f t="shared" si="61"/>
        <v>2514814</v>
      </c>
      <c r="W274" s="52">
        <f t="shared" si="61"/>
        <v>2514814</v>
      </c>
      <c r="X274" s="52">
        <f t="shared" si="61"/>
        <v>2514814</v>
      </c>
      <c r="Y274" s="52">
        <f t="shared" si="61"/>
        <v>2514814</v>
      </c>
      <c r="Z274" s="52">
        <f t="shared" si="61"/>
        <v>2514814</v>
      </c>
      <c r="AA274" s="52">
        <f t="shared" si="61"/>
        <v>2514814</v>
      </c>
      <c r="AB274" s="52">
        <f t="shared" si="61"/>
        <v>2514814</v>
      </c>
      <c r="AC274" s="52">
        <f t="shared" si="61"/>
        <v>2514814</v>
      </c>
      <c r="AD274" s="52">
        <f t="shared" si="61"/>
        <v>2514814</v>
      </c>
      <c r="AE274" s="52">
        <f t="shared" si="61"/>
        <v>2514814</v>
      </c>
      <c r="AF274" s="52">
        <f t="shared" si="61"/>
        <v>2514814</v>
      </c>
      <c r="AG274" s="52">
        <f t="shared" si="61"/>
        <v>2514814</v>
      </c>
      <c r="AH274" s="52">
        <f t="shared" si="61"/>
        <v>2514814</v>
      </c>
      <c r="AI274" s="52">
        <f t="shared" si="61"/>
        <v>2514814</v>
      </c>
      <c r="AJ274" s="52">
        <f t="shared" si="61"/>
        <v>2514814</v>
      </c>
      <c r="AK274" s="52">
        <f t="shared" si="61"/>
        <v>2514814</v>
      </c>
      <c r="AL274" s="52">
        <f t="shared" si="61"/>
        <v>2514814</v>
      </c>
      <c r="AM274" s="52">
        <f t="shared" si="61"/>
        <v>2514814</v>
      </c>
      <c r="AN274" s="52">
        <f t="shared" si="61"/>
        <v>2514814</v>
      </c>
      <c r="AO274" s="52">
        <f t="shared" si="61"/>
        <v>2514814</v>
      </c>
    </row>
    <row r="275" spans="1:41" outlineLevel="1" x14ac:dyDescent="0.45">
      <c r="C275" s="17" t="s">
        <v>46</v>
      </c>
      <c r="D275" s="52">
        <f t="shared" ref="D275:AO275" si="62">D251</f>
        <v>3789688029.8980203</v>
      </c>
      <c r="E275" s="52">
        <f t="shared" si="62"/>
        <v>192646813.0574517</v>
      </c>
      <c r="F275" s="52">
        <f t="shared" si="62"/>
        <v>192646813.0574517</v>
      </c>
      <c r="G275" s="52">
        <f t="shared" si="62"/>
        <v>192646813.0574517</v>
      </c>
      <c r="H275" s="52">
        <f t="shared" si="62"/>
        <v>192646813.0574517</v>
      </c>
      <c r="I275" s="52">
        <f t="shared" si="62"/>
        <v>192646813.0574517</v>
      </c>
      <c r="J275" s="52">
        <f t="shared" si="62"/>
        <v>192646813.0574517</v>
      </c>
      <c r="K275" s="52">
        <f t="shared" si="62"/>
        <v>192646813.0574517</v>
      </c>
      <c r="L275" s="52">
        <f t="shared" si="62"/>
        <v>0</v>
      </c>
      <c r="M275" s="52">
        <f t="shared" si="62"/>
        <v>0</v>
      </c>
      <c r="N275" s="52">
        <f t="shared" si="62"/>
        <v>23897527.036471337</v>
      </c>
      <c r="O275" s="52">
        <f t="shared" si="62"/>
        <v>81438595.813918293</v>
      </c>
      <c r="P275" s="52">
        <f t="shared" si="62"/>
        <v>31754217.603507031</v>
      </c>
      <c r="Q275" s="52">
        <f t="shared" si="62"/>
        <v>44964906.074142531</v>
      </c>
      <c r="R275" s="52">
        <f t="shared" si="62"/>
        <v>28298501.999210354</v>
      </c>
      <c r="S275" s="52">
        <f t="shared" si="62"/>
        <v>0</v>
      </c>
      <c r="T275" s="52">
        <f t="shared" si="62"/>
        <v>0</v>
      </c>
      <c r="U275" s="52">
        <f t="shared" si="62"/>
        <v>0</v>
      </c>
      <c r="V275" s="52">
        <f t="shared" si="62"/>
        <v>0</v>
      </c>
      <c r="W275" s="52">
        <f t="shared" si="62"/>
        <v>0</v>
      </c>
      <c r="X275" s="52">
        <f t="shared" si="62"/>
        <v>557646351.17168033</v>
      </c>
      <c r="Y275" s="52">
        <f t="shared" si="62"/>
        <v>60934326.034813002</v>
      </c>
      <c r="Z275" s="52">
        <f t="shared" si="62"/>
        <v>41615111.947745264</v>
      </c>
      <c r="AA275" s="52">
        <f t="shared" si="62"/>
        <v>59727010.152749404</v>
      </c>
      <c r="AB275" s="52">
        <f t="shared" si="62"/>
        <v>38103628.347844921</v>
      </c>
      <c r="AC275" s="52">
        <f t="shared" si="62"/>
        <v>0</v>
      </c>
      <c r="AD275" s="52">
        <f t="shared" si="62"/>
        <v>0</v>
      </c>
      <c r="AE275" s="52">
        <f t="shared" si="62"/>
        <v>0</v>
      </c>
      <c r="AF275" s="52">
        <f t="shared" si="62"/>
        <v>0</v>
      </c>
      <c r="AG275" s="52">
        <f t="shared" si="62"/>
        <v>0</v>
      </c>
      <c r="AH275" s="52">
        <f t="shared" si="62"/>
        <v>10547666.362203337</v>
      </c>
      <c r="AI275" s="52">
        <f t="shared" si="62"/>
        <v>16355404.70139277</v>
      </c>
      <c r="AJ275" s="52">
        <f t="shared" si="62"/>
        <v>10032789.849349702</v>
      </c>
      <c r="AK275" s="52">
        <f t="shared" si="62"/>
        <v>14206725.508733571</v>
      </c>
      <c r="AL275" s="52">
        <f t="shared" si="62"/>
        <v>8940951.6289931722</v>
      </c>
      <c r="AM275" s="52">
        <f t="shared" si="62"/>
        <v>0</v>
      </c>
      <c r="AN275" s="52">
        <f t="shared" si="62"/>
        <v>0</v>
      </c>
      <c r="AO275" s="52">
        <f t="shared" si="62"/>
        <v>0</v>
      </c>
    </row>
    <row r="276" spans="1:41" outlineLevel="1" x14ac:dyDescent="0.45"/>
    <row r="277" spans="1:41" ht="21" outlineLevel="1" x14ac:dyDescent="0.45">
      <c r="A277" s="19" t="s">
        <v>83</v>
      </c>
      <c r="C277" s="15"/>
      <c r="E277" s="44"/>
      <c r="F277" s="44"/>
      <c r="G277" s="44"/>
      <c r="H277" s="44"/>
      <c r="I277" s="44"/>
      <c r="J277" s="44"/>
      <c r="K277" s="44"/>
      <c r="L277" s="44"/>
    </row>
    <row r="278" spans="1:41" ht="18" outlineLevel="1" x14ac:dyDescent="0.45">
      <c r="B278" s="18" t="s">
        <v>5</v>
      </c>
      <c r="D278" s="4" t="s">
        <v>4</v>
      </c>
      <c r="E278" s="4" t="s">
        <v>7</v>
      </c>
      <c r="F278" s="4" t="s">
        <v>8</v>
      </c>
      <c r="G278" s="4" t="s">
        <v>9</v>
      </c>
      <c r="H278" s="4" t="s">
        <v>10</v>
      </c>
      <c r="I278" s="4" t="s">
        <v>11</v>
      </c>
      <c r="J278" s="4" t="s">
        <v>12</v>
      </c>
      <c r="K278" s="4" t="s">
        <v>13</v>
      </c>
      <c r="L278" s="4" t="s">
        <v>14</v>
      </c>
      <c r="M278" s="4" t="s">
        <v>15</v>
      </c>
      <c r="N278" s="4" t="s">
        <v>16</v>
      </c>
      <c r="O278" s="4" t="s">
        <v>17</v>
      </c>
      <c r="P278" s="4" t="s">
        <v>18</v>
      </c>
      <c r="Q278" s="4" t="s">
        <v>19</v>
      </c>
      <c r="R278" s="4" t="s">
        <v>20</v>
      </c>
      <c r="S278" s="4" t="s">
        <v>21</v>
      </c>
      <c r="T278" s="4" t="s">
        <v>22</v>
      </c>
      <c r="U278" s="4" t="s">
        <v>23</v>
      </c>
      <c r="V278" s="4" t="s">
        <v>24</v>
      </c>
      <c r="W278" s="4" t="s">
        <v>25</v>
      </c>
      <c r="X278" s="4" t="s">
        <v>26</v>
      </c>
      <c r="Y278" s="4" t="s">
        <v>27</v>
      </c>
      <c r="Z278" s="4" t="s">
        <v>28</v>
      </c>
      <c r="AA278" s="4" t="s">
        <v>29</v>
      </c>
      <c r="AB278" s="4" t="s">
        <v>30</v>
      </c>
      <c r="AC278" s="4" t="s">
        <v>31</v>
      </c>
      <c r="AD278" s="4" t="s">
        <v>32</v>
      </c>
      <c r="AE278" s="4" t="s">
        <v>33</v>
      </c>
      <c r="AF278" s="4" t="s">
        <v>34</v>
      </c>
      <c r="AG278" s="4" t="s">
        <v>35</v>
      </c>
      <c r="AH278" s="4" t="s">
        <v>36</v>
      </c>
      <c r="AI278" s="4" t="s">
        <v>37</v>
      </c>
      <c r="AJ278" s="4" t="s">
        <v>38</v>
      </c>
      <c r="AK278" s="4" t="s">
        <v>39</v>
      </c>
      <c r="AL278" s="4" t="s">
        <v>40</v>
      </c>
      <c r="AM278" s="4" t="s">
        <v>41</v>
      </c>
      <c r="AN278" s="4" t="s">
        <v>42</v>
      </c>
      <c r="AO278" s="4" t="s">
        <v>43</v>
      </c>
    </row>
    <row r="279" spans="1:41" outlineLevel="1" x14ac:dyDescent="0.45">
      <c r="C279" s="17" t="s">
        <v>44</v>
      </c>
      <c r="D279" s="15">
        <v>0</v>
      </c>
      <c r="E279" s="15">
        <v>1600000</v>
      </c>
      <c r="F279" s="15">
        <v>2400000</v>
      </c>
      <c r="G279" s="15">
        <v>3200000</v>
      </c>
      <c r="H279" s="15">
        <v>4000000</v>
      </c>
      <c r="I279" s="15">
        <v>4800000</v>
      </c>
      <c r="J279" s="15">
        <v>5600000</v>
      </c>
      <c r="K279" s="15">
        <v>6400000</v>
      </c>
      <c r="L279" s="15">
        <v>7200000</v>
      </c>
      <c r="M279" s="15">
        <v>7200000</v>
      </c>
      <c r="N279" s="15">
        <v>7200000</v>
      </c>
      <c r="O279" s="15">
        <v>7200000</v>
      </c>
      <c r="P279" s="15">
        <v>7200000</v>
      </c>
      <c r="Q279" s="15">
        <v>7200000</v>
      </c>
      <c r="R279" s="15">
        <v>7200000</v>
      </c>
      <c r="S279" s="15">
        <v>7200000</v>
      </c>
      <c r="T279" s="15">
        <v>7200000</v>
      </c>
      <c r="U279" s="15">
        <v>7200000</v>
      </c>
      <c r="V279" s="15">
        <v>7200000</v>
      </c>
      <c r="W279" s="15">
        <v>7200000</v>
      </c>
      <c r="X279" s="15">
        <v>7200000</v>
      </c>
      <c r="Y279" s="15">
        <v>7200000</v>
      </c>
      <c r="Z279" s="15">
        <v>7200000</v>
      </c>
      <c r="AA279" s="15">
        <v>7200000</v>
      </c>
      <c r="AB279" s="15">
        <v>7200000</v>
      </c>
      <c r="AC279" s="15">
        <v>7200000</v>
      </c>
      <c r="AD279" s="15">
        <v>7200000</v>
      </c>
      <c r="AE279" s="15">
        <v>7200000</v>
      </c>
      <c r="AF279" s="15">
        <v>7200000</v>
      </c>
      <c r="AG279" s="15">
        <v>7200000</v>
      </c>
      <c r="AH279" s="15">
        <v>7200000</v>
      </c>
      <c r="AI279" s="15">
        <v>7200000</v>
      </c>
      <c r="AJ279" s="15">
        <v>7200000</v>
      </c>
      <c r="AK279" s="15">
        <v>7200000</v>
      </c>
      <c r="AL279" s="15">
        <v>7200000</v>
      </c>
      <c r="AM279" s="15">
        <v>7200000</v>
      </c>
      <c r="AN279" s="15">
        <v>7200000</v>
      </c>
      <c r="AO279" s="15">
        <v>7200000</v>
      </c>
    </row>
    <row r="280" spans="1:41" outlineLevel="1" x14ac:dyDescent="0.45">
      <c r="C280" s="17" t="s">
        <v>45</v>
      </c>
      <c r="D280" s="15">
        <v>8814814</v>
      </c>
      <c r="E280" s="15">
        <v>7214814</v>
      </c>
      <c r="F280" s="15">
        <v>5614814</v>
      </c>
      <c r="G280" s="15">
        <v>3214814</v>
      </c>
      <c r="H280" s="15">
        <v>1614814</v>
      </c>
      <c r="I280" s="15">
        <v>1614814</v>
      </c>
      <c r="J280" s="15">
        <v>1614814</v>
      </c>
      <c r="K280" s="15">
        <v>1614814</v>
      </c>
      <c r="L280" s="15">
        <v>1614814</v>
      </c>
      <c r="M280" s="15">
        <v>1614814</v>
      </c>
      <c r="N280" s="15">
        <v>1614814</v>
      </c>
      <c r="O280" s="15">
        <v>1614814</v>
      </c>
      <c r="P280" s="15">
        <v>1614814</v>
      </c>
      <c r="Q280" s="15">
        <v>1614814</v>
      </c>
      <c r="R280" s="15">
        <v>1614814</v>
      </c>
      <c r="S280" s="15">
        <v>1614814</v>
      </c>
      <c r="T280" s="15">
        <v>1614814</v>
      </c>
      <c r="U280" s="15">
        <v>1614814</v>
      </c>
      <c r="V280" s="15">
        <v>1614814</v>
      </c>
      <c r="W280" s="15">
        <v>1614814</v>
      </c>
      <c r="X280" s="15">
        <v>1614814</v>
      </c>
      <c r="Y280" s="15">
        <v>1614814</v>
      </c>
      <c r="Z280" s="15">
        <v>1614814</v>
      </c>
      <c r="AA280" s="15">
        <v>1614814</v>
      </c>
      <c r="AB280" s="15">
        <v>1614814</v>
      </c>
      <c r="AC280" s="15">
        <v>1614814</v>
      </c>
      <c r="AD280" s="15">
        <v>1614814</v>
      </c>
      <c r="AE280" s="15">
        <v>1614814</v>
      </c>
      <c r="AF280" s="15">
        <v>1614814</v>
      </c>
      <c r="AG280" s="15">
        <v>1614814</v>
      </c>
      <c r="AH280" s="15">
        <v>1614814</v>
      </c>
      <c r="AI280" s="15">
        <v>1614814</v>
      </c>
      <c r="AJ280" s="15">
        <v>1614814</v>
      </c>
      <c r="AK280" s="15">
        <v>1614814</v>
      </c>
      <c r="AL280" s="15">
        <v>1614814</v>
      </c>
      <c r="AM280" s="15">
        <v>1614814</v>
      </c>
      <c r="AN280" s="15">
        <v>1614814</v>
      </c>
      <c r="AO280" s="15">
        <v>1614814</v>
      </c>
    </row>
    <row r="281" spans="1:41" outlineLevel="1" x14ac:dyDescent="0.45">
      <c r="C281" s="17" t="s">
        <v>46</v>
      </c>
      <c r="D281" s="15">
        <v>3560327408.2256823</v>
      </c>
      <c r="E281" s="15">
        <v>226424796.77616861</v>
      </c>
      <c r="F281" s="15">
        <v>226424796.77616861</v>
      </c>
      <c r="G281" s="15">
        <v>226424796.77616861</v>
      </c>
      <c r="H281" s="15">
        <v>226424796.77616861</v>
      </c>
      <c r="I281" s="15">
        <v>226424796.77616861</v>
      </c>
      <c r="J281" s="15">
        <v>226424796.77616861</v>
      </c>
      <c r="K281" s="15">
        <v>226424796.77616861</v>
      </c>
      <c r="L281" s="15">
        <v>0</v>
      </c>
      <c r="M281" s="15">
        <v>0</v>
      </c>
      <c r="N281" s="15">
        <v>27753526.593696605</v>
      </c>
      <c r="O281" s="15">
        <v>93946094.969992533</v>
      </c>
      <c r="P281" s="15">
        <v>36290534.404008038</v>
      </c>
      <c r="Q281" s="15">
        <v>51388464.084734321</v>
      </c>
      <c r="R281" s="15">
        <v>32341145.14195469</v>
      </c>
      <c r="S281" s="15">
        <v>0</v>
      </c>
      <c r="T281" s="15">
        <v>0</v>
      </c>
      <c r="U281" s="15">
        <v>0</v>
      </c>
      <c r="V281" s="15">
        <v>0</v>
      </c>
      <c r="W281" s="15">
        <v>0</v>
      </c>
      <c r="X281" s="15">
        <v>665324676.96778083</v>
      </c>
      <c r="Y281" s="15">
        <v>70521411.376563609</v>
      </c>
      <c r="Z281" s="15">
        <v>48102453.365475118</v>
      </c>
      <c r="AA281" s="15">
        <v>69045811.603755921</v>
      </c>
      <c r="AB281" s="15">
        <v>44053777.182557493</v>
      </c>
      <c r="AC281" s="15">
        <v>0</v>
      </c>
      <c r="AD281" s="15">
        <v>0</v>
      </c>
      <c r="AE281" s="15">
        <v>0</v>
      </c>
      <c r="AF281" s="15">
        <v>0</v>
      </c>
      <c r="AG281" s="15">
        <v>0</v>
      </c>
      <c r="AH281" s="15">
        <v>12249591.283570495</v>
      </c>
      <c r="AI281" s="15">
        <v>18793601.635631241</v>
      </c>
      <c r="AJ281" s="15">
        <v>11466045.542113945</v>
      </c>
      <c r="AK281" s="15">
        <v>16236257.724266939</v>
      </c>
      <c r="AL281" s="15">
        <v>10218230.433135053</v>
      </c>
      <c r="AM281" s="15">
        <v>0</v>
      </c>
      <c r="AN281" s="15">
        <v>0</v>
      </c>
      <c r="AO281" s="15">
        <v>0</v>
      </c>
    </row>
    <row r="282" spans="1:41" outlineLevel="1" x14ac:dyDescent="0.45">
      <c r="E282" s="22"/>
    </row>
    <row r="283" spans="1:41" ht="18" outlineLevel="1" x14ac:dyDescent="0.45">
      <c r="B283" s="18" t="s">
        <v>6</v>
      </c>
      <c r="D283" s="4" t="s">
        <v>4</v>
      </c>
      <c r="E283" s="4" t="s">
        <v>7</v>
      </c>
      <c r="F283" s="4" t="s">
        <v>8</v>
      </c>
      <c r="G283" s="4" t="s">
        <v>9</v>
      </c>
      <c r="H283" s="4" t="s">
        <v>10</v>
      </c>
      <c r="I283" s="4" t="s">
        <v>11</v>
      </c>
      <c r="J283" s="4" t="s">
        <v>12</v>
      </c>
      <c r="K283" s="4" t="s">
        <v>13</v>
      </c>
      <c r="L283" s="4" t="s">
        <v>14</v>
      </c>
      <c r="M283" s="4" t="s">
        <v>15</v>
      </c>
      <c r="N283" s="4" t="s">
        <v>16</v>
      </c>
      <c r="O283" s="4" t="s">
        <v>17</v>
      </c>
      <c r="P283" s="4" t="s">
        <v>18</v>
      </c>
      <c r="Q283" s="4" t="s">
        <v>19</v>
      </c>
      <c r="R283" s="4" t="s">
        <v>20</v>
      </c>
      <c r="S283" s="4" t="s">
        <v>21</v>
      </c>
      <c r="T283" s="4" t="s">
        <v>22</v>
      </c>
      <c r="U283" s="4" t="s">
        <v>23</v>
      </c>
      <c r="V283" s="4" t="s">
        <v>24</v>
      </c>
      <c r="W283" s="4" t="s">
        <v>25</v>
      </c>
      <c r="X283" s="4" t="s">
        <v>26</v>
      </c>
      <c r="Y283" s="4" t="s">
        <v>27</v>
      </c>
      <c r="Z283" s="4" t="s">
        <v>28</v>
      </c>
      <c r="AA283" s="4" t="s">
        <v>29</v>
      </c>
      <c r="AB283" s="4" t="s">
        <v>30</v>
      </c>
      <c r="AC283" s="4" t="s">
        <v>31</v>
      </c>
      <c r="AD283" s="4" t="s">
        <v>32</v>
      </c>
      <c r="AE283" s="4" t="s">
        <v>33</v>
      </c>
      <c r="AF283" s="4" t="s">
        <v>34</v>
      </c>
      <c r="AG283" s="4" t="s">
        <v>35</v>
      </c>
      <c r="AH283" s="4" t="s">
        <v>36</v>
      </c>
      <c r="AI283" s="4" t="s">
        <v>37</v>
      </c>
      <c r="AJ283" s="4" t="s">
        <v>38</v>
      </c>
      <c r="AK283" s="4" t="s">
        <v>39</v>
      </c>
      <c r="AL283" s="4" t="s">
        <v>40</v>
      </c>
      <c r="AM283" s="4" t="s">
        <v>41</v>
      </c>
      <c r="AN283" s="4" t="s">
        <v>42</v>
      </c>
      <c r="AO283" s="4" t="s">
        <v>43</v>
      </c>
    </row>
    <row r="284" spans="1:41" outlineLevel="1" x14ac:dyDescent="0.45">
      <c r="C284" s="17" t="s">
        <v>44</v>
      </c>
      <c r="D284" s="15">
        <v>0</v>
      </c>
      <c r="E284" s="15">
        <v>1600000</v>
      </c>
      <c r="F284" s="15">
        <v>2400000</v>
      </c>
      <c r="G284" s="15">
        <v>3200000</v>
      </c>
      <c r="H284" s="15">
        <v>4000000</v>
      </c>
      <c r="I284" s="15">
        <v>4800000</v>
      </c>
      <c r="J284" s="15">
        <v>5600000</v>
      </c>
      <c r="K284" s="15">
        <v>6400000</v>
      </c>
      <c r="L284" s="15">
        <v>7200000</v>
      </c>
      <c r="M284" s="15">
        <v>7200000</v>
      </c>
      <c r="N284" s="15">
        <v>7200000</v>
      </c>
      <c r="O284" s="15">
        <v>7200000</v>
      </c>
      <c r="P284" s="15">
        <v>7200000</v>
      </c>
      <c r="Q284" s="15">
        <v>7200000</v>
      </c>
      <c r="R284" s="15">
        <v>7200000</v>
      </c>
      <c r="S284" s="15">
        <v>7200000</v>
      </c>
      <c r="T284" s="15">
        <v>7200000</v>
      </c>
      <c r="U284" s="15">
        <v>7200000</v>
      </c>
      <c r="V284" s="15">
        <v>7200000</v>
      </c>
      <c r="W284" s="15">
        <v>7200000</v>
      </c>
      <c r="X284" s="15">
        <v>7200000</v>
      </c>
      <c r="Y284" s="15">
        <v>7200000</v>
      </c>
      <c r="Z284" s="15">
        <v>7200000</v>
      </c>
      <c r="AA284" s="15">
        <v>7200000</v>
      </c>
      <c r="AB284" s="15">
        <v>7200000</v>
      </c>
      <c r="AC284" s="15">
        <v>7200000</v>
      </c>
      <c r="AD284" s="15">
        <v>7200000</v>
      </c>
      <c r="AE284" s="15">
        <v>7200000</v>
      </c>
      <c r="AF284" s="15">
        <v>7200000</v>
      </c>
      <c r="AG284" s="15">
        <v>7200000</v>
      </c>
      <c r="AH284" s="15">
        <v>7200000</v>
      </c>
      <c r="AI284" s="15">
        <v>7200000</v>
      </c>
      <c r="AJ284" s="15">
        <v>7200000</v>
      </c>
      <c r="AK284" s="15">
        <v>7200000</v>
      </c>
      <c r="AL284" s="15">
        <v>7200000</v>
      </c>
      <c r="AM284" s="15">
        <v>7200000</v>
      </c>
      <c r="AN284" s="15">
        <v>7200000</v>
      </c>
      <c r="AO284" s="15">
        <v>7200000</v>
      </c>
    </row>
    <row r="285" spans="1:41" outlineLevel="1" x14ac:dyDescent="0.45">
      <c r="C285" s="17" t="s">
        <v>45</v>
      </c>
      <c r="D285" s="15">
        <v>8814814</v>
      </c>
      <c r="E285" s="15">
        <v>7214814</v>
      </c>
      <c r="F285" s="15">
        <v>5614814</v>
      </c>
      <c r="G285" s="15">
        <v>3214814</v>
      </c>
      <c r="H285" s="15">
        <v>1614814</v>
      </c>
      <c r="I285" s="15">
        <v>1614814</v>
      </c>
      <c r="J285" s="15">
        <v>1614814</v>
      </c>
      <c r="K285" s="15">
        <v>1614814</v>
      </c>
      <c r="L285" s="15">
        <v>1614814</v>
      </c>
      <c r="M285" s="15">
        <v>1614814</v>
      </c>
      <c r="N285" s="15">
        <v>1614814</v>
      </c>
      <c r="O285" s="15">
        <v>1614814</v>
      </c>
      <c r="P285" s="15">
        <v>1614814</v>
      </c>
      <c r="Q285" s="15">
        <v>1614814</v>
      </c>
      <c r="R285" s="15">
        <v>1614814</v>
      </c>
      <c r="S285" s="15">
        <v>1614814</v>
      </c>
      <c r="T285" s="15">
        <v>1614814</v>
      </c>
      <c r="U285" s="15">
        <v>1614814</v>
      </c>
      <c r="V285" s="15">
        <v>1614814</v>
      </c>
      <c r="W285" s="15">
        <v>1614814</v>
      </c>
      <c r="X285" s="15">
        <v>1614814</v>
      </c>
      <c r="Y285" s="15">
        <v>1614814</v>
      </c>
      <c r="Z285" s="15">
        <v>1614814</v>
      </c>
      <c r="AA285" s="15">
        <v>1614814</v>
      </c>
      <c r="AB285" s="15">
        <v>1614814</v>
      </c>
      <c r="AC285" s="15">
        <v>1614814</v>
      </c>
      <c r="AD285" s="15">
        <v>1614814</v>
      </c>
      <c r="AE285" s="15">
        <v>1614814</v>
      </c>
      <c r="AF285" s="15">
        <v>1614814</v>
      </c>
      <c r="AG285" s="15">
        <v>1614814</v>
      </c>
      <c r="AH285" s="15">
        <v>1614814</v>
      </c>
      <c r="AI285" s="15">
        <v>1614814</v>
      </c>
      <c r="AJ285" s="15">
        <v>1614814</v>
      </c>
      <c r="AK285" s="15">
        <v>1614814</v>
      </c>
      <c r="AL285" s="15">
        <v>1614814</v>
      </c>
      <c r="AM285" s="15">
        <v>1614814</v>
      </c>
      <c r="AN285" s="15">
        <v>1614814</v>
      </c>
      <c r="AO285" s="15">
        <v>1614814</v>
      </c>
    </row>
    <row r="286" spans="1:41" outlineLevel="1" x14ac:dyDescent="0.45">
      <c r="C286" s="17" t="s">
        <v>46</v>
      </c>
      <c r="D286" s="15">
        <v>4684656598.8050051</v>
      </c>
      <c r="E286" s="15">
        <v>226424796.77616861</v>
      </c>
      <c r="F286" s="15">
        <v>226424796.77616861</v>
      </c>
      <c r="G286" s="15">
        <v>226424796.77616861</v>
      </c>
      <c r="H286" s="15">
        <v>226424796.77616861</v>
      </c>
      <c r="I286" s="15">
        <v>226424796.77616861</v>
      </c>
      <c r="J286" s="15">
        <v>226424796.77616861</v>
      </c>
      <c r="K286" s="15">
        <v>226424796.77616861</v>
      </c>
      <c r="L286" s="15">
        <v>0</v>
      </c>
      <c r="M286" s="15">
        <v>0</v>
      </c>
      <c r="N286" s="15">
        <v>27753526.593696605</v>
      </c>
      <c r="O286" s="15">
        <v>93946094.969992533</v>
      </c>
      <c r="P286" s="15">
        <v>36290534.404008038</v>
      </c>
      <c r="Q286" s="15">
        <v>51388464.084734321</v>
      </c>
      <c r="R286" s="15">
        <v>32341145.14195469</v>
      </c>
      <c r="S286" s="15">
        <v>0</v>
      </c>
      <c r="T286" s="15">
        <v>0</v>
      </c>
      <c r="U286" s="15">
        <v>0</v>
      </c>
      <c r="V286" s="15">
        <v>0</v>
      </c>
      <c r="W286" s="15">
        <v>0</v>
      </c>
      <c r="X286" s="15">
        <v>665324676.96778083</v>
      </c>
      <c r="Y286" s="15">
        <v>70521411.376563609</v>
      </c>
      <c r="Z286" s="15">
        <v>48102453.365475118</v>
      </c>
      <c r="AA286" s="15">
        <v>69045811.603755921</v>
      </c>
      <c r="AB286" s="15">
        <v>44053777.182557493</v>
      </c>
      <c r="AC286" s="15">
        <v>0</v>
      </c>
      <c r="AD286" s="15">
        <v>0</v>
      </c>
      <c r="AE286" s="15">
        <v>0</v>
      </c>
      <c r="AF286" s="15">
        <v>0</v>
      </c>
      <c r="AG286" s="15">
        <v>0</v>
      </c>
      <c r="AH286" s="15">
        <v>12249591.283570495</v>
      </c>
      <c r="AI286" s="15">
        <v>18793601.635631241</v>
      </c>
      <c r="AJ286" s="15">
        <v>11466045.542113945</v>
      </c>
      <c r="AK286" s="15">
        <v>16236257.724266939</v>
      </c>
      <c r="AL286" s="15">
        <v>10218230.433135053</v>
      </c>
      <c r="AM286" s="15">
        <v>0</v>
      </c>
      <c r="AN286" s="15">
        <v>0</v>
      </c>
      <c r="AO286" s="15">
        <v>0</v>
      </c>
    </row>
    <row r="288" spans="1:41" collapsed="1" x14ac:dyDescent="0.45">
      <c r="D288" s="4" t="s">
        <v>49</v>
      </c>
      <c r="E288" s="4" t="s">
        <v>50</v>
      </c>
      <c r="F288" s="4" t="s">
        <v>51</v>
      </c>
    </row>
    <row r="289" spans="1:41" ht="21" x14ac:dyDescent="0.45">
      <c r="A289" s="19" t="s">
        <v>84</v>
      </c>
      <c r="D289" s="20">
        <f>SUM(D294:W294)/million/4</f>
        <v>-208.81476370735521</v>
      </c>
      <c r="E289" s="20">
        <f>SUM(D300:W300)/million/4</f>
        <v>-362.29582442735739</v>
      </c>
      <c r="F289" s="20">
        <f>AVERAGE(D289:E289)</f>
        <v>-285.55529406735627</v>
      </c>
      <c r="G289" s="4"/>
      <c r="H289" s="4"/>
      <c r="I289" s="4"/>
      <c r="J289" s="4"/>
      <c r="K289" s="4"/>
      <c r="L289" s="4"/>
      <c r="M289" s="4"/>
      <c r="N289" s="4"/>
      <c r="O289" s="4"/>
      <c r="P289" s="4"/>
      <c r="Q289" s="4"/>
      <c r="R289" s="4"/>
      <c r="S289" s="4"/>
      <c r="T289" s="4"/>
      <c r="U289" s="4"/>
      <c r="V289" s="4"/>
      <c r="W289" s="4"/>
    </row>
    <row r="290" spans="1:41" ht="18" x14ac:dyDescent="0.45">
      <c r="B290" s="18" t="s">
        <v>5</v>
      </c>
      <c r="D290" s="4" t="s">
        <v>4</v>
      </c>
      <c r="E290" s="4" t="s">
        <v>7</v>
      </c>
      <c r="F290" s="4" t="s">
        <v>8</v>
      </c>
      <c r="G290" s="4" t="s">
        <v>9</v>
      </c>
      <c r="H290" s="4" t="s">
        <v>10</v>
      </c>
      <c r="I290" s="4" t="s">
        <v>11</v>
      </c>
      <c r="J290" s="4" t="s">
        <v>12</v>
      </c>
      <c r="K290" s="4" t="s">
        <v>13</v>
      </c>
      <c r="L290" s="4" t="s">
        <v>14</v>
      </c>
      <c r="M290" s="4" t="s">
        <v>15</v>
      </c>
      <c r="N290" s="4" t="s">
        <v>16</v>
      </c>
      <c r="O290" s="4" t="s">
        <v>17</v>
      </c>
      <c r="P290" s="4" t="s">
        <v>18</v>
      </c>
      <c r="Q290" s="4" t="s">
        <v>19</v>
      </c>
      <c r="R290" s="4" t="s">
        <v>20</v>
      </c>
      <c r="S290" s="4" t="s">
        <v>21</v>
      </c>
      <c r="T290" s="4" t="s">
        <v>22</v>
      </c>
      <c r="U290" s="4" t="s">
        <v>23</v>
      </c>
      <c r="V290" s="4" t="s">
        <v>24</v>
      </c>
      <c r="W290" s="4" t="s">
        <v>25</v>
      </c>
      <c r="X290" s="4"/>
      <c r="Y290" s="4"/>
      <c r="Z290" s="4"/>
      <c r="AA290" s="4"/>
      <c r="AB290" s="4"/>
      <c r="AC290" s="4"/>
      <c r="AD290" s="4"/>
      <c r="AE290" s="4"/>
      <c r="AF290" s="4"/>
      <c r="AG290" s="4"/>
      <c r="AH290" s="4"/>
      <c r="AI290" s="4"/>
      <c r="AJ290" s="4"/>
      <c r="AK290" s="4"/>
      <c r="AL290" s="4"/>
      <c r="AM290" s="4"/>
      <c r="AN290" s="4"/>
      <c r="AO290" s="4"/>
    </row>
    <row r="291" spans="1:41" x14ac:dyDescent="0.45">
      <c r="C291" s="3" t="s">
        <v>52</v>
      </c>
      <c r="D291" s="15">
        <f>-(D317-D306)/(1+'General inputs'!$D$6)^(COUNTA($D290:D290)-1)</f>
        <v>-830096150.35128784</v>
      </c>
      <c r="E291" s="15">
        <f>-(E317-E306)/(1+'General inputs'!$D$6)^(COUNTA($D290:E290)-1)</f>
        <v>-32822840.528348982</v>
      </c>
      <c r="F291" s="15">
        <f>-(F317-F306)/(1+'General inputs'!$D$6)^(COUNTA($D290:F290)-1)</f>
        <v>-30419685.383085251</v>
      </c>
      <c r="G291" s="15">
        <f>-(G317-G306)/(1+'General inputs'!$D$6)^(COUNTA($D290:G290)-1)</f>
        <v>-28192479.502395969</v>
      </c>
      <c r="H291" s="15">
        <f>-(H317-H306)/(1+'General inputs'!$D$6)^(COUNTA($D290:H290)-1)</f>
        <v>-26128340.595362347</v>
      </c>
      <c r="I291" s="15">
        <f>-(I317-I306)/(1+'General inputs'!$D$6)^(COUNTA($D290:I290)-1)</f>
        <v>-24215329.560113389</v>
      </c>
      <c r="J291" s="15">
        <f>-(J317-J306)/(1+'General inputs'!$D$6)^(COUNTA($D290:J290)-1)</f>
        <v>-22442381.42735254</v>
      </c>
      <c r="K291" s="15">
        <f>-(K317-K306)/(1+'General inputs'!$D$6)^(COUNTA($D290:K290)-1)</f>
        <v>-20799241.359918945</v>
      </c>
      <c r="L291" s="15">
        <f>-(L317-L306)/(1+'General inputs'!$D$6)^(COUNTA($D290:L290)-1)</f>
        <v>0</v>
      </c>
      <c r="M291" s="15">
        <f>-(M317-M306)/(1+'General inputs'!$D$6)^(COUNTA($D290:M290)-1)</f>
        <v>0</v>
      </c>
      <c r="N291" s="15">
        <f>-(N317-N306)/(1+'General inputs'!$D$6)^(COUNTA($D290:N290)-1)</f>
        <v>-1853555.9045373648</v>
      </c>
      <c r="O291" s="15">
        <f>-(O317-O306)/(1+'General inputs'!$D$6)^(COUNTA($D290:O290)-1)</f>
        <v>-5086457.3131593009</v>
      </c>
      <c r="P291" s="15">
        <f>-(P317-P306)/(1+'General inputs'!$D$6)^(COUNTA($D290:P290)-1)</f>
        <v>-1457256.5879466755</v>
      </c>
      <c r="Q291" s="15">
        <f>-(Q317-Q306)/(1+'General inputs'!$D$6)^(COUNTA($D290:Q290)-1)</f>
        <v>-1912435.763688948</v>
      </c>
      <c r="R291" s="15">
        <f>-(R317-R306)/(1+'General inputs'!$D$6)^(COUNTA($D290:R290)-1)</f>
        <v>-1115462.9963934687</v>
      </c>
      <c r="S291" s="15">
        <f>-(S317-S306)/(1+'General inputs'!$D$6)^(COUNTA($D290:S290)-1)</f>
        <v>0</v>
      </c>
      <c r="T291" s="15">
        <f>-(T317-T306)/(1+'General inputs'!$D$6)^(COUNTA($D290:T290)-1)</f>
        <v>0</v>
      </c>
      <c r="U291" s="15">
        <f>-(U317-U306)/(1+'General inputs'!$D$6)^(COUNTA($D290:U290)-1)</f>
        <v>0</v>
      </c>
      <c r="V291" s="15">
        <f>-(V317-V306)/(1+'General inputs'!$D$6)^(COUNTA($D290:V290)-1)</f>
        <v>0</v>
      </c>
      <c r="W291" s="15">
        <f>-(W317-W306)/(1+'General inputs'!$D$6)^(COUNTA($D290:W290)-1)</f>
        <v>0</v>
      </c>
      <c r="X291" s="22"/>
    </row>
    <row r="292" spans="1:41" x14ac:dyDescent="0.45">
      <c r="C292" s="3" t="s">
        <v>53</v>
      </c>
      <c r="D292" s="15">
        <f>(D315-D304)*'General inputs'!E$11*months_in_year/(1+'General inputs'!$D$6)^(COUNTA($D290:D290)-1)</f>
        <v>0</v>
      </c>
      <c r="E292" s="15">
        <f>(E315-E304)*'General inputs'!F$11*months_in_year/(1+'General inputs'!$D$6)^(COUNTA($D290:E290)-1)</f>
        <v>7117701.5755329011</v>
      </c>
      <c r="F292" s="15">
        <f>(F315-F304)*'General inputs'!G$11*months_in_year/(1+'General inputs'!$D$6)^(COUNTA($D290:F290)-1)</f>
        <v>9894858.5387389734</v>
      </c>
      <c r="G292" s="15">
        <f>(G315-G304)*'General inputs'!H$11*months_in_year/(1+'General inputs'!$D$6)^(COUNTA($D290:G290)-1)</f>
        <v>12227196.217162771</v>
      </c>
      <c r="H292" s="15">
        <f>(H315-H304)*'General inputs'!I$11*months_in_year/(1+'General inputs'!$D$6)^(COUNTA($D290:H290)-1)</f>
        <v>14164963.180216374</v>
      </c>
      <c r="I292" s="15">
        <f>(I315-I304)*'General inputs'!J$11*months_in_year/(1+'General inputs'!$D$6)^(COUNTA($D290:I290)-1)</f>
        <v>15753434.491436191</v>
      </c>
      <c r="J292" s="15">
        <f>(J315-J304)*'General inputs'!K$11*months_in_year/(1+'General inputs'!$D$6)^(COUNTA($D290:J290)-1)</f>
        <v>17033370.627132121</v>
      </c>
      <c r="K292" s="15">
        <f>(K315-K304)*'General inputs'!L$11*months_in_year/(1+'General inputs'!$D$6)^(COUNTA($D290:K290)-1)</f>
        <v>18041435.855561625</v>
      </c>
      <c r="L292" s="15">
        <f>(L315-L304)*'General inputs'!M$11*months_in_year/(1+'General inputs'!$D$6)^(COUNTA($D290:L290)-1)</f>
        <v>18810579.552833021</v>
      </c>
      <c r="M292" s="15">
        <f>(M315-M304)*'General inputs'!N$11*months_in_year/(1+'General inputs'!$D$6)^(COUNTA($D290:M290)-1)</f>
        <v>17433345.276026897</v>
      </c>
      <c r="N292" s="15">
        <f>(N315-N304)*'General inputs'!O$11*months_in_year/(1+'General inputs'!$D$6)^(COUNTA($D290:N290)-1)</f>
        <v>7472587.7573331241</v>
      </c>
      <c r="O292" s="15">
        <f>(O315-O304)*'General inputs'!P$11*months_in_year/(1+'General inputs'!$D$6)^(COUNTA($D290:O290)-1)</f>
        <v>6925475.2153226361</v>
      </c>
      <c r="P292" s="15">
        <f>(P315-P304)*'General inputs'!Q$11*months_in_year/(1+'General inputs'!$D$6)^(COUNTA($D290:P290)-1)</f>
        <v>6418420.032736456</v>
      </c>
      <c r="Q292" s="15">
        <f>(Q315-Q304)*'General inputs'!R$11*months_in_year/(1+'General inputs'!$D$6)^(COUNTA($D290:Q290)-1)</f>
        <v>5948489.3723229449</v>
      </c>
      <c r="R292" s="15">
        <f>(R315-R304)*'General inputs'!S$11*months_in_year/(1+'General inputs'!$D$6)^(COUNTA($D290:R290)-1)</f>
        <v>5512965.1272687167</v>
      </c>
      <c r="S292" s="15">
        <f>(S315-S304)*'General inputs'!T$11*months_in_year/(1+'General inputs'!$D$6)^(COUNTA($D290:S290)-1)</f>
        <v>5109328.1995076146</v>
      </c>
      <c r="T292" s="15">
        <f>(T315-T304)*'General inputs'!U$11*months_in_year/(1+'General inputs'!$D$6)^(COUNTA($D290:T290)-1)</f>
        <v>4735243.9291080777</v>
      </c>
      <c r="U292" s="15">
        <f>(U315-U304)*'General inputs'!V$11*months_in_year/(1+'General inputs'!$D$6)^(COUNTA($D290:U290)-1)</f>
        <v>4388548.5904616108</v>
      </c>
      <c r="V292" s="15">
        <f>(V315-V304)*'General inputs'!W$11*months_in_year/(1+'General inputs'!$D$6)^(COUNTA($D290:V290)-1)</f>
        <v>4067236.8771655336</v>
      </c>
      <c r="W292" s="15">
        <f>(W315-W304)*'General inputs'!X$11*months_in_year/(1+'General inputs'!$D$6)^(COUNTA($D290:W290)-1)</f>
        <v>3769450.3032118012</v>
      </c>
    </row>
    <row r="293" spans="1:41" x14ac:dyDescent="0.45">
      <c r="C293" s="3" t="s">
        <v>54</v>
      </c>
      <c r="D293" s="15"/>
      <c r="E293" s="15"/>
      <c r="F293" s="15"/>
      <c r="G293" s="15"/>
      <c r="H293" s="15"/>
      <c r="I293" s="15"/>
      <c r="J293" s="15"/>
      <c r="K293" s="15"/>
      <c r="L293" s="15"/>
      <c r="M293" s="15"/>
      <c r="N293" s="15">
        <f>(N315-N304)*'General inputs'!$D$7/(1+'General inputs'!$D$6)^(COUNTA($D290:N290)-1)</f>
        <v>887938.61065423326</v>
      </c>
      <c r="O293" s="15">
        <f>(O315-O304)*'General inputs'!$D$7/(1+'General inputs'!$D$6)^(COUNTA($D290:O290)-1)</f>
        <v>822927.35000392341</v>
      </c>
      <c r="P293" s="15">
        <f>(P315-P304)*'General inputs'!$D$7/(1+'General inputs'!$D$6)^(COUNTA($D290:P290)-1)</f>
        <v>762675.94995729695</v>
      </c>
      <c r="Q293" s="15">
        <f>(Q315-Q304)*'General inputs'!$D$7/(1+'General inputs'!$D$6)^(COUNTA($D290:Q290)-1)</f>
        <v>706835.91284272203</v>
      </c>
      <c r="R293" s="15">
        <f>(R315-R304)*'General inputs'!$D$7/(1+'General inputs'!$D$6)^(COUNTA($D290:R290)-1)</f>
        <v>655084.25657342176</v>
      </c>
      <c r="S293" s="15">
        <f>(S315-S304)*'General inputs'!$D$7/(1+'General inputs'!$D$6)^(COUNTA($D290:S290)-1)</f>
        <v>607121.64649992739</v>
      </c>
      <c r="T293" s="15">
        <f>(T315-T304)*'General inputs'!$D$7/(1+'General inputs'!$D$6)^(COUNTA($D290:T290)-1)</f>
        <v>562670.66404071136</v>
      </c>
      <c r="U293" s="15">
        <f>(U315-U304)*'General inputs'!$D$7/(1+'General inputs'!$D$6)^(COUNTA($D290:U290)-1)</f>
        <v>521474.20207665564</v>
      </c>
      <c r="V293" s="15">
        <f>(V315-V304)*'General inputs'!$D$7/(1+'General inputs'!$D$6)^(COUNTA($D290:V290)-1)</f>
        <v>483293.97782822582</v>
      </c>
      <c r="W293" s="15">
        <f>(W315-W304)*'General inputs'!$D$7/(1+'General inputs'!$D$6)^(COUNTA($D290:W290)-1)</f>
        <v>447909.15461374033</v>
      </c>
    </row>
    <row r="294" spans="1:41" x14ac:dyDescent="0.45">
      <c r="C294" s="3" t="s">
        <v>55</v>
      </c>
      <c r="D294" s="14">
        <f t="shared" ref="D294:W294" si="63">SUM(D291:D293)</f>
        <v>-830096150.35128784</v>
      </c>
      <c r="E294" s="14">
        <f t="shared" si="63"/>
        <v>-25705138.95281608</v>
      </c>
      <c r="F294" s="14">
        <f t="shared" si="63"/>
        <v>-20524826.844346277</v>
      </c>
      <c r="G294" s="14">
        <f t="shared" si="63"/>
        <v>-15965283.285233198</v>
      </c>
      <c r="H294" s="14">
        <f t="shared" si="63"/>
        <v>-11963377.415145973</v>
      </c>
      <c r="I294" s="14">
        <f t="shared" si="63"/>
        <v>-8461895.0686771981</v>
      </c>
      <c r="J294" s="14">
        <f t="shared" si="63"/>
        <v>-5409010.8002204187</v>
      </c>
      <c r="K294" s="14">
        <f t="shared" si="63"/>
        <v>-2757805.5043573193</v>
      </c>
      <c r="L294" s="14">
        <f t="shared" si="63"/>
        <v>18810579.552833021</v>
      </c>
      <c r="M294" s="14">
        <f t="shared" si="63"/>
        <v>17433345.276026897</v>
      </c>
      <c r="N294" s="14">
        <f t="shared" si="63"/>
        <v>6506970.4634499922</v>
      </c>
      <c r="O294" s="14">
        <f t="shared" si="63"/>
        <v>2661945.2521672584</v>
      </c>
      <c r="P294" s="14">
        <f t="shared" si="63"/>
        <v>5723839.3947470775</v>
      </c>
      <c r="Q294" s="14">
        <f t="shared" si="63"/>
        <v>4742889.5214767186</v>
      </c>
      <c r="R294" s="14">
        <f t="shared" si="63"/>
        <v>5052586.3874486703</v>
      </c>
      <c r="S294" s="14">
        <f t="shared" si="63"/>
        <v>5716449.8460075418</v>
      </c>
      <c r="T294" s="14">
        <f t="shared" si="63"/>
        <v>5297914.5931487894</v>
      </c>
      <c r="U294" s="14">
        <f t="shared" si="63"/>
        <v>4910022.7925382666</v>
      </c>
      <c r="V294" s="14">
        <f t="shared" si="63"/>
        <v>4550530.8549937597</v>
      </c>
      <c r="W294" s="14">
        <f t="shared" si="63"/>
        <v>4217359.4578255415</v>
      </c>
    </row>
    <row r="296" spans="1:41" ht="18" x14ac:dyDescent="0.45">
      <c r="B296" s="18" t="s">
        <v>6</v>
      </c>
      <c r="D296" s="4" t="s">
        <v>4</v>
      </c>
      <c r="E296" s="4" t="s">
        <v>7</v>
      </c>
      <c r="F296" s="4" t="s">
        <v>8</v>
      </c>
      <c r="G296" s="4" t="s">
        <v>9</v>
      </c>
      <c r="H296" s="4" t="s">
        <v>10</v>
      </c>
      <c r="I296" s="4" t="s">
        <v>11</v>
      </c>
      <c r="J296" s="4" t="s">
        <v>12</v>
      </c>
      <c r="K296" s="4" t="s">
        <v>13</v>
      </c>
      <c r="L296" s="4" t="s">
        <v>14</v>
      </c>
      <c r="M296" s="4" t="s">
        <v>15</v>
      </c>
      <c r="N296" s="4" t="s">
        <v>16</v>
      </c>
      <c r="O296" s="4" t="s">
        <v>17</v>
      </c>
      <c r="P296" s="4" t="s">
        <v>18</v>
      </c>
      <c r="Q296" s="4" t="s">
        <v>19</v>
      </c>
      <c r="R296" s="4" t="s">
        <v>20</v>
      </c>
      <c r="S296" s="4" t="s">
        <v>21</v>
      </c>
      <c r="T296" s="4" t="s">
        <v>22</v>
      </c>
      <c r="U296" s="4" t="s">
        <v>23</v>
      </c>
      <c r="V296" s="4" t="s">
        <v>24</v>
      </c>
      <c r="W296" s="4" t="s">
        <v>25</v>
      </c>
      <c r="X296" s="4"/>
      <c r="Y296" s="4"/>
      <c r="Z296" s="4"/>
      <c r="AA296" s="4"/>
      <c r="AB296" s="4"/>
      <c r="AC296" s="4"/>
      <c r="AD296" s="4"/>
      <c r="AE296" s="4"/>
      <c r="AF296" s="4"/>
      <c r="AG296" s="4"/>
      <c r="AH296" s="4"/>
      <c r="AI296" s="4"/>
      <c r="AJ296" s="4"/>
      <c r="AK296" s="4"/>
      <c r="AL296" s="4"/>
      <c r="AM296" s="4"/>
      <c r="AN296" s="4"/>
      <c r="AO296" s="4"/>
    </row>
    <row r="297" spans="1:41" x14ac:dyDescent="0.45">
      <c r="C297" s="3" t="s">
        <v>52</v>
      </c>
      <c r="D297" s="15">
        <f>-(D322-D311)/(1+'General inputs'!$D$6)^(COUNTA($D296:D296)-1)</f>
        <v>-1352190334.0223198</v>
      </c>
      <c r="E297" s="15">
        <f>-(E322-E311)/(1+'General inputs'!$D$6)^(COUNTA($D296:E296)-1)</f>
        <v>-32822840.528348982</v>
      </c>
      <c r="F297" s="15">
        <f>-(F322-F311)/(1+'General inputs'!$D$6)^(COUNTA($D296:F296)-1)</f>
        <v>-30419685.383085251</v>
      </c>
      <c r="G297" s="15">
        <f>-(G322-G311)/(1+'General inputs'!$D$6)^(COUNTA($D296:G296)-1)</f>
        <v>-28192479.502395969</v>
      </c>
      <c r="H297" s="15">
        <f>-(H322-H311)/(1+'General inputs'!$D$6)^(COUNTA($D296:H296)-1)</f>
        <v>-26128340.595362347</v>
      </c>
      <c r="I297" s="15">
        <f>-(I322-I311)/(1+'General inputs'!$D$6)^(COUNTA($D296:I296)-1)</f>
        <v>-24215329.560113389</v>
      </c>
      <c r="J297" s="15">
        <f>-(J322-J311)/(1+'General inputs'!$D$6)^(COUNTA($D296:J296)-1)</f>
        <v>-22442381.42735254</v>
      </c>
      <c r="K297" s="15">
        <f>-(K322-K311)/(1+'General inputs'!$D$6)^(COUNTA($D296:K296)-1)</f>
        <v>-20799241.359918945</v>
      </c>
      <c r="L297" s="15">
        <f>-(L322-L311)/(1+'General inputs'!$D$6)^(COUNTA($D296:L296)-1)</f>
        <v>0</v>
      </c>
      <c r="M297" s="15">
        <f>-(M322-M311)/(1+'General inputs'!$D$6)^(COUNTA($D296:M296)-1)</f>
        <v>0</v>
      </c>
      <c r="N297" s="15">
        <f>-(N322-N311)/(1+'General inputs'!$D$6)^(COUNTA($D296:N296)-1)</f>
        <v>-1853555.9045373648</v>
      </c>
      <c r="O297" s="15">
        <f>-(O322-O311)/(1+'General inputs'!$D$6)^(COUNTA($D296:O296)-1)</f>
        <v>-5086457.3131593009</v>
      </c>
      <c r="P297" s="15">
        <f>-(P322-P311)/(1+'General inputs'!$D$6)^(COUNTA($D296:P296)-1)</f>
        <v>-1457256.5879466755</v>
      </c>
      <c r="Q297" s="15">
        <f>-(Q322-Q311)/(1+'General inputs'!$D$6)^(COUNTA($D296:Q296)-1)</f>
        <v>-1912435.763688948</v>
      </c>
      <c r="R297" s="15">
        <f>-(R322-R311)/(1+'General inputs'!$D$6)^(COUNTA($D296:R296)-1)</f>
        <v>-1115462.9963934687</v>
      </c>
      <c r="S297" s="15">
        <f>-(S322-S311)/(1+'General inputs'!$D$6)^(COUNTA($D296:S296)-1)</f>
        <v>0</v>
      </c>
      <c r="T297" s="15">
        <f>-(T322-T311)/(1+'General inputs'!$D$6)^(COUNTA($D296:T296)-1)</f>
        <v>0</v>
      </c>
      <c r="U297" s="15">
        <f>-(U322-U311)/(1+'General inputs'!$D$6)^(COUNTA($D296:U296)-1)</f>
        <v>0</v>
      </c>
      <c r="V297" s="15">
        <f>-(V322-V311)/(1+'General inputs'!$D$6)^(COUNTA($D296:V296)-1)</f>
        <v>0</v>
      </c>
      <c r="W297" s="15">
        <f>-(W322-W311)/(1+'General inputs'!$D$6)^(COUNTA($D296:W296)-1)</f>
        <v>0</v>
      </c>
      <c r="X297" s="22"/>
    </row>
    <row r="298" spans="1:41" x14ac:dyDescent="0.45">
      <c r="C298" s="3" t="s">
        <v>53</v>
      </c>
      <c r="D298" s="15">
        <f>(D320-D309)*'General inputs'!E$10*months_in_year/(1+'General inputs'!$D$6)^(COUNTA($D296:D296)-1)</f>
        <v>0</v>
      </c>
      <c r="E298" s="15">
        <f>(E320-E309)*'General inputs'!F$10*months_in_year/(1+'General inputs'!$D$6)^(COUNTA($D296:E296)-1)</f>
        <v>2669138.0908248378</v>
      </c>
      <c r="F298" s="15">
        <f>(F320-F309)*'General inputs'!G$10*months_in_year/(1+'General inputs'!$D$6)^(COUNTA($D296:F296)-1)</f>
        <v>3710571.952027115</v>
      </c>
      <c r="G298" s="15">
        <f>(G320-G309)*'General inputs'!H$10*months_in_year/(1+'General inputs'!$D$6)^(COUNTA($D296:G296)-1)</f>
        <v>4585198.5814360399</v>
      </c>
      <c r="H298" s="15">
        <f>(H320-H309)*'General inputs'!I$10*months_in_year/(1+'General inputs'!$D$6)^(COUNTA($D296:H296)-1)</f>
        <v>5311861.1925811404</v>
      </c>
      <c r="I298" s="15">
        <f>(I320-I309)*'General inputs'!J$10*months_in_year/(1+'General inputs'!$D$6)^(COUNTA($D296:I296)-1)</f>
        <v>5907537.9342885716</v>
      </c>
      <c r="J298" s="15">
        <f>(J320-J309)*'General inputs'!K$10*months_in_year/(1+'General inputs'!$D$6)^(COUNTA($D296:J296)-1)</f>
        <v>6387513.9851745451</v>
      </c>
      <c r="K298" s="15">
        <f>(K320-K309)*'General inputs'!L$10*months_in_year/(1+'General inputs'!$D$6)^(COUNTA($D296:K296)-1)</f>
        <v>6765538.445835609</v>
      </c>
      <c r="L298" s="15">
        <f>(L320-L309)*'General inputs'!M$10*months_in_year/(1+'General inputs'!$D$6)^(COUNTA($D296:L296)-1)</f>
        <v>7053967.3323123837</v>
      </c>
      <c r="M298" s="15">
        <f>(M320-M309)*'General inputs'!N$10*months_in_year/(1+'General inputs'!$D$6)^(COUNTA($D296:M296)-1)</f>
        <v>6537504.4785100864</v>
      </c>
      <c r="N298" s="15">
        <f>(N320-N309)*'General inputs'!O$10*months_in_year/(1+'General inputs'!$D$6)^(COUNTA($D296:N296)-1)</f>
        <v>6058854.9383782083</v>
      </c>
      <c r="O298" s="15">
        <f>(O320-O309)*'General inputs'!P$10*months_in_year/(1+'General inputs'!$D$6)^(COUNTA($D296:O296)-1)</f>
        <v>5615250.1745859208</v>
      </c>
      <c r="P298" s="15">
        <f>(P320-P309)*'General inputs'!Q$10*months_in_year/(1+'General inputs'!$D$6)^(COUNTA($D296:P296)-1)</f>
        <v>5204124.3508673972</v>
      </c>
      <c r="Q298" s="15">
        <f>(Q320-Q309)*'General inputs'!R$10*months_in_year/(1+'General inputs'!$D$6)^(COUNTA($D296:Q296)-1)</f>
        <v>4823099.4910726575</v>
      </c>
      <c r="R298" s="15">
        <f>(R320-R309)*'General inputs'!S$10*months_in_year/(1+'General inputs'!$D$6)^(COUNTA($D296:R296)-1)</f>
        <v>4469971.7248124732</v>
      </c>
      <c r="S298" s="15">
        <f>(S320-S309)*'General inputs'!T$10*months_in_year/(1+'General inputs'!$D$6)^(COUNTA($D296:S296)-1)</f>
        <v>4142698.5401413087</v>
      </c>
      <c r="T298" s="15">
        <f>(T320-T309)*'General inputs'!U$10*months_in_year/(1+'General inputs'!$D$6)^(COUNTA($D296:T296)-1)</f>
        <v>3839386.9695470897</v>
      </c>
      <c r="U298" s="15">
        <f>(U320-U309)*'General inputs'!V$10*months_in_year/(1+'General inputs'!$D$6)^(COUNTA($D296:U296)-1)</f>
        <v>3558282.6409148192</v>
      </c>
      <c r="V298" s="15">
        <f>(V320-V309)*'General inputs'!W$10*months_in_year/(1+'General inputs'!$D$6)^(COUNTA($D296:V296)-1)</f>
        <v>3297759.6301342165</v>
      </c>
      <c r="W298" s="15">
        <f>(W320-W309)*'General inputs'!X$10*months_in_year/(1+'General inputs'!$D$6)^(COUNTA($D296:W296)-1)</f>
        <v>3056311.0566582172</v>
      </c>
    </row>
    <row r="299" spans="1:41" x14ac:dyDescent="0.45">
      <c r="C299" s="3" t="s">
        <v>54</v>
      </c>
      <c r="D299" s="40">
        <f>D293</f>
        <v>0</v>
      </c>
      <c r="E299" s="40">
        <f t="shared" ref="E299:W299" si="64">E293</f>
        <v>0</v>
      </c>
      <c r="F299" s="40">
        <f t="shared" si="64"/>
        <v>0</v>
      </c>
      <c r="G299" s="40">
        <f t="shared" si="64"/>
        <v>0</v>
      </c>
      <c r="H299" s="40">
        <f t="shared" si="64"/>
        <v>0</v>
      </c>
      <c r="I299" s="40">
        <f t="shared" si="64"/>
        <v>0</v>
      </c>
      <c r="J299" s="40">
        <f t="shared" si="64"/>
        <v>0</v>
      </c>
      <c r="K299" s="40">
        <f t="shared" si="64"/>
        <v>0</v>
      </c>
      <c r="L299" s="40">
        <f t="shared" si="64"/>
        <v>0</v>
      </c>
      <c r="M299" s="40">
        <f t="shared" si="64"/>
        <v>0</v>
      </c>
      <c r="N299" s="40">
        <f t="shared" si="64"/>
        <v>887938.61065423326</v>
      </c>
      <c r="O299" s="40">
        <f t="shared" si="64"/>
        <v>822927.35000392341</v>
      </c>
      <c r="P299" s="40">
        <f t="shared" si="64"/>
        <v>762675.94995729695</v>
      </c>
      <c r="Q299" s="40">
        <f t="shared" si="64"/>
        <v>706835.91284272203</v>
      </c>
      <c r="R299" s="40">
        <f t="shared" si="64"/>
        <v>655084.25657342176</v>
      </c>
      <c r="S299" s="40">
        <f t="shared" si="64"/>
        <v>607121.64649992739</v>
      </c>
      <c r="T299" s="40">
        <f t="shared" si="64"/>
        <v>562670.66404071136</v>
      </c>
      <c r="U299" s="40">
        <f t="shared" si="64"/>
        <v>521474.20207665564</v>
      </c>
      <c r="V299" s="40">
        <f t="shared" si="64"/>
        <v>483293.97782822582</v>
      </c>
      <c r="W299" s="40">
        <f t="shared" si="64"/>
        <v>447909.15461374033</v>
      </c>
    </row>
    <row r="300" spans="1:41" x14ac:dyDescent="0.45">
      <c r="C300" s="3" t="s">
        <v>55</v>
      </c>
      <c r="D300" s="14">
        <f t="shared" ref="D300:W300" si="65">SUM(D297:D299)</f>
        <v>-1352190334.0223198</v>
      </c>
      <c r="E300" s="14">
        <f t="shared" si="65"/>
        <v>-30153702.437524144</v>
      </c>
      <c r="F300" s="14">
        <f t="shared" si="65"/>
        <v>-26709113.431058135</v>
      </c>
      <c r="G300" s="14">
        <f t="shared" si="65"/>
        <v>-23607280.920959927</v>
      </c>
      <c r="H300" s="14">
        <f t="shared" si="65"/>
        <v>-20816479.402781207</v>
      </c>
      <c r="I300" s="14">
        <f t="shared" si="65"/>
        <v>-18307791.625824817</v>
      </c>
      <c r="J300" s="14">
        <f t="shared" si="65"/>
        <v>-16054867.442177996</v>
      </c>
      <c r="K300" s="14">
        <f t="shared" si="65"/>
        <v>-14033702.914083336</v>
      </c>
      <c r="L300" s="14">
        <f t="shared" si="65"/>
        <v>7053967.3323123837</v>
      </c>
      <c r="M300" s="14">
        <f t="shared" si="65"/>
        <v>6537504.4785100864</v>
      </c>
      <c r="N300" s="14">
        <f t="shared" si="65"/>
        <v>5093237.6444950765</v>
      </c>
      <c r="O300" s="14">
        <f t="shared" si="65"/>
        <v>1351720.2114305431</v>
      </c>
      <c r="P300" s="14">
        <f t="shared" si="65"/>
        <v>4509543.7128780186</v>
      </c>
      <c r="Q300" s="14">
        <f t="shared" si="65"/>
        <v>3617499.6402264317</v>
      </c>
      <c r="R300" s="14">
        <f t="shared" si="65"/>
        <v>4009592.9849924264</v>
      </c>
      <c r="S300" s="14">
        <f t="shared" si="65"/>
        <v>4749820.1866412358</v>
      </c>
      <c r="T300" s="14">
        <f t="shared" si="65"/>
        <v>4402057.6335878009</v>
      </c>
      <c r="U300" s="14">
        <f t="shared" si="65"/>
        <v>4079756.842991475</v>
      </c>
      <c r="V300" s="14">
        <f t="shared" si="65"/>
        <v>3781053.6079624426</v>
      </c>
      <c r="W300" s="14">
        <f t="shared" si="65"/>
        <v>3504220.2112719575</v>
      </c>
    </row>
    <row r="301" spans="1:41" x14ac:dyDescent="0.45">
      <c r="A301" s="2" t="s">
        <v>56</v>
      </c>
    </row>
    <row r="302" spans="1:41" ht="21" outlineLevel="1" x14ac:dyDescent="0.45">
      <c r="A302" s="19" t="s">
        <v>83</v>
      </c>
    </row>
    <row r="303" spans="1:41" ht="18" outlineLevel="1" x14ac:dyDescent="0.45">
      <c r="B303" s="18" t="s">
        <v>5</v>
      </c>
      <c r="D303" s="4" t="s">
        <v>4</v>
      </c>
      <c r="E303" s="4" t="s">
        <v>7</v>
      </c>
      <c r="F303" s="4" t="s">
        <v>8</v>
      </c>
      <c r="G303" s="4" t="s">
        <v>9</v>
      </c>
      <c r="H303" s="4" t="s">
        <v>10</v>
      </c>
      <c r="I303" s="4" t="s">
        <v>11</v>
      </c>
      <c r="J303" s="4" t="s">
        <v>12</v>
      </c>
      <c r="K303" s="4" t="s">
        <v>13</v>
      </c>
      <c r="L303" s="4" t="s">
        <v>14</v>
      </c>
      <c r="M303" s="4" t="s">
        <v>15</v>
      </c>
      <c r="N303" s="4" t="s">
        <v>16</v>
      </c>
      <c r="O303" s="4" t="s">
        <v>17</v>
      </c>
      <c r="P303" s="4" t="s">
        <v>18</v>
      </c>
      <c r="Q303" s="4" t="s">
        <v>19</v>
      </c>
      <c r="R303" s="4" t="s">
        <v>20</v>
      </c>
      <c r="S303" s="4" t="s">
        <v>21</v>
      </c>
      <c r="T303" s="4" t="s">
        <v>22</v>
      </c>
      <c r="U303" s="4" t="s">
        <v>23</v>
      </c>
      <c r="V303" s="4" t="s">
        <v>24</v>
      </c>
      <c r="W303" s="4" t="s">
        <v>25</v>
      </c>
      <c r="X303" s="4" t="s">
        <v>26</v>
      </c>
      <c r="Y303" s="4" t="s">
        <v>27</v>
      </c>
      <c r="Z303" s="4" t="s">
        <v>28</v>
      </c>
      <c r="AA303" s="4" t="s">
        <v>29</v>
      </c>
      <c r="AB303" s="4" t="s">
        <v>30</v>
      </c>
      <c r="AC303" s="4" t="s">
        <v>31</v>
      </c>
      <c r="AD303" s="4" t="s">
        <v>32</v>
      </c>
      <c r="AE303" s="4" t="s">
        <v>33</v>
      </c>
      <c r="AF303" s="4" t="s">
        <v>34</v>
      </c>
      <c r="AG303" s="4" t="s">
        <v>35</v>
      </c>
      <c r="AH303" s="4" t="s">
        <v>36</v>
      </c>
      <c r="AI303" s="4" t="s">
        <v>37</v>
      </c>
      <c r="AJ303" s="4" t="s">
        <v>38</v>
      </c>
      <c r="AK303" s="4" t="s">
        <v>39</v>
      </c>
      <c r="AL303" s="4" t="s">
        <v>40</v>
      </c>
      <c r="AM303" s="4" t="s">
        <v>41</v>
      </c>
      <c r="AN303" s="4" t="s">
        <v>42</v>
      </c>
      <c r="AO303" s="4" t="s">
        <v>43</v>
      </c>
    </row>
    <row r="304" spans="1:41" outlineLevel="1" x14ac:dyDescent="0.45">
      <c r="C304" s="17" t="s">
        <v>44</v>
      </c>
      <c r="D304" s="52">
        <f>D279</f>
        <v>0</v>
      </c>
      <c r="E304" s="52">
        <f t="shared" ref="E304:AO306" si="66">E279</f>
        <v>1600000</v>
      </c>
      <c r="F304" s="52">
        <f t="shared" si="66"/>
        <v>2400000</v>
      </c>
      <c r="G304" s="52">
        <f t="shared" si="66"/>
        <v>3200000</v>
      </c>
      <c r="H304" s="52">
        <f t="shared" si="66"/>
        <v>4000000</v>
      </c>
      <c r="I304" s="52">
        <f t="shared" si="66"/>
        <v>4800000</v>
      </c>
      <c r="J304" s="52">
        <f t="shared" si="66"/>
        <v>5600000</v>
      </c>
      <c r="K304" s="52">
        <f t="shared" si="66"/>
        <v>6400000</v>
      </c>
      <c r="L304" s="52">
        <f t="shared" si="66"/>
        <v>7200000</v>
      </c>
      <c r="M304" s="52">
        <f t="shared" si="66"/>
        <v>7200000</v>
      </c>
      <c r="N304" s="52">
        <f t="shared" si="66"/>
        <v>7200000</v>
      </c>
      <c r="O304" s="52">
        <f t="shared" si="66"/>
        <v>7200000</v>
      </c>
      <c r="P304" s="52">
        <f t="shared" si="66"/>
        <v>7200000</v>
      </c>
      <c r="Q304" s="52">
        <f t="shared" si="66"/>
        <v>7200000</v>
      </c>
      <c r="R304" s="52">
        <f t="shared" si="66"/>
        <v>7200000</v>
      </c>
      <c r="S304" s="52">
        <f t="shared" si="66"/>
        <v>7200000</v>
      </c>
      <c r="T304" s="52">
        <f t="shared" si="66"/>
        <v>7200000</v>
      </c>
      <c r="U304" s="52">
        <f t="shared" si="66"/>
        <v>7200000</v>
      </c>
      <c r="V304" s="52">
        <f t="shared" si="66"/>
        <v>7200000</v>
      </c>
      <c r="W304" s="52">
        <f t="shared" si="66"/>
        <v>7200000</v>
      </c>
      <c r="X304" s="52">
        <f t="shared" si="66"/>
        <v>7200000</v>
      </c>
      <c r="Y304" s="52">
        <f t="shared" si="66"/>
        <v>7200000</v>
      </c>
      <c r="Z304" s="52">
        <f t="shared" si="66"/>
        <v>7200000</v>
      </c>
      <c r="AA304" s="52">
        <f t="shared" si="66"/>
        <v>7200000</v>
      </c>
      <c r="AB304" s="52">
        <f t="shared" si="66"/>
        <v>7200000</v>
      </c>
      <c r="AC304" s="52">
        <f t="shared" si="66"/>
        <v>7200000</v>
      </c>
      <c r="AD304" s="52">
        <f t="shared" si="66"/>
        <v>7200000</v>
      </c>
      <c r="AE304" s="52">
        <f t="shared" si="66"/>
        <v>7200000</v>
      </c>
      <c r="AF304" s="52">
        <f t="shared" si="66"/>
        <v>7200000</v>
      </c>
      <c r="AG304" s="52">
        <f t="shared" si="66"/>
        <v>7200000</v>
      </c>
      <c r="AH304" s="52">
        <f t="shared" si="66"/>
        <v>7200000</v>
      </c>
      <c r="AI304" s="52">
        <f t="shared" si="66"/>
        <v>7200000</v>
      </c>
      <c r="AJ304" s="52">
        <f t="shared" si="66"/>
        <v>7200000</v>
      </c>
      <c r="AK304" s="52">
        <f t="shared" si="66"/>
        <v>7200000</v>
      </c>
      <c r="AL304" s="52">
        <f t="shared" si="66"/>
        <v>7200000</v>
      </c>
      <c r="AM304" s="52">
        <f t="shared" si="66"/>
        <v>7200000</v>
      </c>
      <c r="AN304" s="52">
        <f t="shared" si="66"/>
        <v>7200000</v>
      </c>
      <c r="AO304" s="52">
        <f t="shared" si="66"/>
        <v>7200000</v>
      </c>
    </row>
    <row r="305" spans="1:41" outlineLevel="1" x14ac:dyDescent="0.45">
      <c r="C305" s="17" t="s">
        <v>45</v>
      </c>
      <c r="D305" s="52">
        <f t="shared" ref="D305:S306" si="67">D280</f>
        <v>8814814</v>
      </c>
      <c r="E305" s="52">
        <f t="shared" si="67"/>
        <v>7214814</v>
      </c>
      <c r="F305" s="52">
        <f t="shared" si="67"/>
        <v>5614814</v>
      </c>
      <c r="G305" s="52">
        <f t="shared" si="67"/>
        <v>3214814</v>
      </c>
      <c r="H305" s="52">
        <f t="shared" si="67"/>
        <v>1614814</v>
      </c>
      <c r="I305" s="52">
        <f t="shared" si="67"/>
        <v>1614814</v>
      </c>
      <c r="J305" s="52">
        <f t="shared" si="67"/>
        <v>1614814</v>
      </c>
      <c r="K305" s="52">
        <f t="shared" si="67"/>
        <v>1614814</v>
      </c>
      <c r="L305" s="52">
        <f t="shared" si="67"/>
        <v>1614814</v>
      </c>
      <c r="M305" s="52">
        <f t="shared" si="67"/>
        <v>1614814</v>
      </c>
      <c r="N305" s="52">
        <f t="shared" si="67"/>
        <v>1614814</v>
      </c>
      <c r="O305" s="52">
        <f t="shared" si="67"/>
        <v>1614814</v>
      </c>
      <c r="P305" s="52">
        <f t="shared" si="67"/>
        <v>1614814</v>
      </c>
      <c r="Q305" s="52">
        <f t="shared" si="67"/>
        <v>1614814</v>
      </c>
      <c r="R305" s="52">
        <f t="shared" si="67"/>
        <v>1614814</v>
      </c>
      <c r="S305" s="52">
        <f t="shared" si="67"/>
        <v>1614814</v>
      </c>
      <c r="T305" s="52">
        <f t="shared" si="66"/>
        <v>1614814</v>
      </c>
      <c r="U305" s="52">
        <f t="shared" si="66"/>
        <v>1614814</v>
      </c>
      <c r="V305" s="52">
        <f t="shared" si="66"/>
        <v>1614814</v>
      </c>
      <c r="W305" s="52">
        <f t="shared" si="66"/>
        <v>1614814</v>
      </c>
      <c r="X305" s="52">
        <f t="shared" si="66"/>
        <v>1614814</v>
      </c>
      <c r="Y305" s="52">
        <f t="shared" si="66"/>
        <v>1614814</v>
      </c>
      <c r="Z305" s="52">
        <f t="shared" si="66"/>
        <v>1614814</v>
      </c>
      <c r="AA305" s="52">
        <f t="shared" si="66"/>
        <v>1614814</v>
      </c>
      <c r="AB305" s="52">
        <f t="shared" si="66"/>
        <v>1614814</v>
      </c>
      <c r="AC305" s="52">
        <f t="shared" si="66"/>
        <v>1614814</v>
      </c>
      <c r="AD305" s="52">
        <f t="shared" si="66"/>
        <v>1614814</v>
      </c>
      <c r="AE305" s="52">
        <f t="shared" si="66"/>
        <v>1614814</v>
      </c>
      <c r="AF305" s="52">
        <f t="shared" si="66"/>
        <v>1614814</v>
      </c>
      <c r="AG305" s="52">
        <f t="shared" si="66"/>
        <v>1614814</v>
      </c>
      <c r="AH305" s="52">
        <f t="shared" si="66"/>
        <v>1614814</v>
      </c>
      <c r="AI305" s="52">
        <f t="shared" si="66"/>
        <v>1614814</v>
      </c>
      <c r="AJ305" s="52">
        <f t="shared" si="66"/>
        <v>1614814</v>
      </c>
      <c r="AK305" s="52">
        <f t="shared" si="66"/>
        <v>1614814</v>
      </c>
      <c r="AL305" s="52">
        <f t="shared" si="66"/>
        <v>1614814</v>
      </c>
      <c r="AM305" s="52">
        <f t="shared" si="66"/>
        <v>1614814</v>
      </c>
      <c r="AN305" s="52">
        <f t="shared" si="66"/>
        <v>1614814</v>
      </c>
      <c r="AO305" s="52">
        <f t="shared" si="66"/>
        <v>1614814</v>
      </c>
    </row>
    <row r="306" spans="1:41" outlineLevel="1" x14ac:dyDescent="0.45">
      <c r="C306" s="17" t="s">
        <v>46</v>
      </c>
      <c r="D306" s="52">
        <f t="shared" si="67"/>
        <v>3560327408.2256823</v>
      </c>
      <c r="E306" s="52">
        <f t="shared" si="66"/>
        <v>226424796.77616861</v>
      </c>
      <c r="F306" s="52">
        <f t="shared" si="66"/>
        <v>226424796.77616861</v>
      </c>
      <c r="G306" s="52">
        <f t="shared" si="66"/>
        <v>226424796.77616861</v>
      </c>
      <c r="H306" s="52">
        <f t="shared" si="66"/>
        <v>226424796.77616861</v>
      </c>
      <c r="I306" s="52">
        <f t="shared" si="66"/>
        <v>226424796.77616861</v>
      </c>
      <c r="J306" s="52">
        <f t="shared" si="66"/>
        <v>226424796.77616861</v>
      </c>
      <c r="K306" s="52">
        <f t="shared" si="66"/>
        <v>226424796.77616861</v>
      </c>
      <c r="L306" s="52">
        <f t="shared" si="66"/>
        <v>0</v>
      </c>
      <c r="M306" s="52">
        <f t="shared" si="66"/>
        <v>0</v>
      </c>
      <c r="N306" s="52">
        <f t="shared" si="66"/>
        <v>27753526.593696605</v>
      </c>
      <c r="O306" s="52">
        <f t="shared" si="66"/>
        <v>93946094.969992533</v>
      </c>
      <c r="P306" s="52">
        <f t="shared" si="66"/>
        <v>36290534.404008038</v>
      </c>
      <c r="Q306" s="52">
        <f t="shared" si="66"/>
        <v>51388464.084734321</v>
      </c>
      <c r="R306" s="52">
        <f t="shared" si="66"/>
        <v>32341145.14195469</v>
      </c>
      <c r="S306" s="52">
        <f t="shared" si="66"/>
        <v>0</v>
      </c>
      <c r="T306" s="52">
        <f t="shared" si="66"/>
        <v>0</v>
      </c>
      <c r="U306" s="52">
        <f t="shared" si="66"/>
        <v>0</v>
      </c>
      <c r="V306" s="52">
        <f t="shared" si="66"/>
        <v>0</v>
      </c>
      <c r="W306" s="52">
        <f t="shared" si="66"/>
        <v>0</v>
      </c>
      <c r="X306" s="52">
        <f t="shared" si="66"/>
        <v>665324676.96778083</v>
      </c>
      <c r="Y306" s="52">
        <f t="shared" si="66"/>
        <v>70521411.376563609</v>
      </c>
      <c r="Z306" s="52">
        <f t="shared" si="66"/>
        <v>48102453.365475118</v>
      </c>
      <c r="AA306" s="52">
        <f t="shared" si="66"/>
        <v>69045811.603755921</v>
      </c>
      <c r="AB306" s="52">
        <f t="shared" si="66"/>
        <v>44053777.182557493</v>
      </c>
      <c r="AC306" s="52">
        <f t="shared" si="66"/>
        <v>0</v>
      </c>
      <c r="AD306" s="52">
        <f t="shared" si="66"/>
        <v>0</v>
      </c>
      <c r="AE306" s="52">
        <f t="shared" si="66"/>
        <v>0</v>
      </c>
      <c r="AF306" s="52">
        <f t="shared" si="66"/>
        <v>0</v>
      </c>
      <c r="AG306" s="52">
        <f t="shared" si="66"/>
        <v>0</v>
      </c>
      <c r="AH306" s="52">
        <f t="shared" si="66"/>
        <v>12249591.283570495</v>
      </c>
      <c r="AI306" s="52">
        <f t="shared" si="66"/>
        <v>18793601.635631241</v>
      </c>
      <c r="AJ306" s="52">
        <f t="shared" si="66"/>
        <v>11466045.542113945</v>
      </c>
      <c r="AK306" s="52">
        <f t="shared" si="66"/>
        <v>16236257.724266939</v>
      </c>
      <c r="AL306" s="52">
        <f t="shared" si="66"/>
        <v>10218230.433135053</v>
      </c>
      <c r="AM306" s="52">
        <f t="shared" si="66"/>
        <v>0</v>
      </c>
      <c r="AN306" s="52">
        <f t="shared" si="66"/>
        <v>0</v>
      </c>
      <c r="AO306" s="52">
        <f t="shared" si="66"/>
        <v>0</v>
      </c>
    </row>
    <row r="307" spans="1:41" outlineLevel="1" x14ac:dyDescent="0.45"/>
    <row r="308" spans="1:41" ht="18" outlineLevel="1" x14ac:dyDescent="0.45">
      <c r="B308" s="18" t="s">
        <v>6</v>
      </c>
      <c r="D308" s="4" t="s">
        <v>4</v>
      </c>
      <c r="E308" s="4" t="s">
        <v>7</v>
      </c>
      <c r="F308" s="4" t="s">
        <v>8</v>
      </c>
      <c r="G308" s="4" t="s">
        <v>9</v>
      </c>
      <c r="H308" s="4" t="s">
        <v>10</v>
      </c>
      <c r="I308" s="4" t="s">
        <v>11</v>
      </c>
      <c r="J308" s="4" t="s">
        <v>12</v>
      </c>
      <c r="K308" s="4" t="s">
        <v>13</v>
      </c>
      <c r="L308" s="4" t="s">
        <v>14</v>
      </c>
      <c r="M308" s="4" t="s">
        <v>15</v>
      </c>
      <c r="N308" s="4" t="s">
        <v>16</v>
      </c>
      <c r="O308" s="4" t="s">
        <v>17</v>
      </c>
      <c r="P308" s="4" t="s">
        <v>18</v>
      </c>
      <c r="Q308" s="4" t="s">
        <v>19</v>
      </c>
      <c r="R308" s="4" t="s">
        <v>20</v>
      </c>
      <c r="S308" s="4" t="s">
        <v>21</v>
      </c>
      <c r="T308" s="4" t="s">
        <v>22</v>
      </c>
      <c r="U308" s="4" t="s">
        <v>23</v>
      </c>
      <c r="V308" s="4" t="s">
        <v>24</v>
      </c>
      <c r="W308" s="4" t="s">
        <v>25</v>
      </c>
      <c r="X308" s="4" t="s">
        <v>26</v>
      </c>
      <c r="Y308" s="4" t="s">
        <v>27</v>
      </c>
      <c r="Z308" s="4" t="s">
        <v>28</v>
      </c>
      <c r="AA308" s="4" t="s">
        <v>29</v>
      </c>
      <c r="AB308" s="4" t="s">
        <v>30</v>
      </c>
      <c r="AC308" s="4" t="s">
        <v>31</v>
      </c>
      <c r="AD308" s="4" t="s">
        <v>32</v>
      </c>
      <c r="AE308" s="4" t="s">
        <v>33</v>
      </c>
      <c r="AF308" s="4" t="s">
        <v>34</v>
      </c>
      <c r="AG308" s="4" t="s">
        <v>35</v>
      </c>
      <c r="AH308" s="4" t="s">
        <v>36</v>
      </c>
      <c r="AI308" s="4" t="s">
        <v>37</v>
      </c>
      <c r="AJ308" s="4" t="s">
        <v>38</v>
      </c>
      <c r="AK308" s="4" t="s">
        <v>39</v>
      </c>
      <c r="AL308" s="4" t="s">
        <v>40</v>
      </c>
      <c r="AM308" s="4" t="s">
        <v>41</v>
      </c>
      <c r="AN308" s="4" t="s">
        <v>42</v>
      </c>
      <c r="AO308" s="4" t="s">
        <v>43</v>
      </c>
    </row>
    <row r="309" spans="1:41" outlineLevel="1" x14ac:dyDescent="0.45">
      <c r="C309" s="17" t="s">
        <v>44</v>
      </c>
      <c r="D309" s="52">
        <f>D284</f>
        <v>0</v>
      </c>
      <c r="E309" s="52">
        <f t="shared" ref="E309:AO309" si="68">E284</f>
        <v>1600000</v>
      </c>
      <c r="F309" s="52">
        <f t="shared" si="68"/>
        <v>2400000</v>
      </c>
      <c r="G309" s="52">
        <f t="shared" si="68"/>
        <v>3200000</v>
      </c>
      <c r="H309" s="52">
        <f t="shared" si="68"/>
        <v>4000000</v>
      </c>
      <c r="I309" s="52">
        <f t="shared" si="68"/>
        <v>4800000</v>
      </c>
      <c r="J309" s="52">
        <f t="shared" si="68"/>
        <v>5600000</v>
      </c>
      <c r="K309" s="52">
        <f t="shared" si="68"/>
        <v>6400000</v>
      </c>
      <c r="L309" s="52">
        <f t="shared" si="68"/>
        <v>7200000</v>
      </c>
      <c r="M309" s="52">
        <f t="shared" si="68"/>
        <v>7200000</v>
      </c>
      <c r="N309" s="52">
        <f t="shared" si="68"/>
        <v>7200000</v>
      </c>
      <c r="O309" s="52">
        <f t="shared" si="68"/>
        <v>7200000</v>
      </c>
      <c r="P309" s="52">
        <f t="shared" si="68"/>
        <v>7200000</v>
      </c>
      <c r="Q309" s="52">
        <f t="shared" si="68"/>
        <v>7200000</v>
      </c>
      <c r="R309" s="52">
        <f t="shared" si="68"/>
        <v>7200000</v>
      </c>
      <c r="S309" s="52">
        <f t="shared" si="68"/>
        <v>7200000</v>
      </c>
      <c r="T309" s="52">
        <f t="shared" si="68"/>
        <v>7200000</v>
      </c>
      <c r="U309" s="52">
        <f t="shared" si="68"/>
        <v>7200000</v>
      </c>
      <c r="V309" s="52">
        <f t="shared" si="68"/>
        <v>7200000</v>
      </c>
      <c r="W309" s="52">
        <f t="shared" si="68"/>
        <v>7200000</v>
      </c>
      <c r="X309" s="52">
        <f t="shared" si="68"/>
        <v>7200000</v>
      </c>
      <c r="Y309" s="52">
        <f t="shared" si="68"/>
        <v>7200000</v>
      </c>
      <c r="Z309" s="52">
        <f t="shared" si="68"/>
        <v>7200000</v>
      </c>
      <c r="AA309" s="52">
        <f t="shared" si="68"/>
        <v>7200000</v>
      </c>
      <c r="AB309" s="52">
        <f t="shared" si="68"/>
        <v>7200000</v>
      </c>
      <c r="AC309" s="52">
        <f t="shared" si="68"/>
        <v>7200000</v>
      </c>
      <c r="AD309" s="52">
        <f t="shared" si="68"/>
        <v>7200000</v>
      </c>
      <c r="AE309" s="52">
        <f t="shared" si="68"/>
        <v>7200000</v>
      </c>
      <c r="AF309" s="52">
        <f t="shared" si="68"/>
        <v>7200000</v>
      </c>
      <c r="AG309" s="52">
        <f t="shared" si="68"/>
        <v>7200000</v>
      </c>
      <c r="AH309" s="52">
        <f t="shared" si="68"/>
        <v>7200000</v>
      </c>
      <c r="AI309" s="52">
        <f t="shared" si="68"/>
        <v>7200000</v>
      </c>
      <c r="AJ309" s="52">
        <f t="shared" si="68"/>
        <v>7200000</v>
      </c>
      <c r="AK309" s="52">
        <f t="shared" si="68"/>
        <v>7200000</v>
      </c>
      <c r="AL309" s="52">
        <f t="shared" si="68"/>
        <v>7200000</v>
      </c>
      <c r="AM309" s="52">
        <f t="shared" si="68"/>
        <v>7200000</v>
      </c>
      <c r="AN309" s="52">
        <f t="shared" si="68"/>
        <v>7200000</v>
      </c>
      <c r="AO309" s="52">
        <f t="shared" si="68"/>
        <v>7200000</v>
      </c>
    </row>
    <row r="310" spans="1:41" outlineLevel="1" x14ac:dyDescent="0.45">
      <c r="C310" s="17" t="s">
        <v>45</v>
      </c>
      <c r="D310" s="52">
        <f t="shared" ref="D310:AO310" si="69">D285</f>
        <v>8814814</v>
      </c>
      <c r="E310" s="52">
        <f t="shared" si="69"/>
        <v>7214814</v>
      </c>
      <c r="F310" s="52">
        <f t="shared" si="69"/>
        <v>5614814</v>
      </c>
      <c r="G310" s="52">
        <f t="shared" si="69"/>
        <v>3214814</v>
      </c>
      <c r="H310" s="52">
        <f t="shared" si="69"/>
        <v>1614814</v>
      </c>
      <c r="I310" s="52">
        <f t="shared" si="69"/>
        <v>1614814</v>
      </c>
      <c r="J310" s="52">
        <f t="shared" si="69"/>
        <v>1614814</v>
      </c>
      <c r="K310" s="52">
        <f t="shared" si="69"/>
        <v>1614814</v>
      </c>
      <c r="L310" s="52">
        <f t="shared" si="69"/>
        <v>1614814</v>
      </c>
      <c r="M310" s="52">
        <f t="shared" si="69"/>
        <v>1614814</v>
      </c>
      <c r="N310" s="52">
        <f t="shared" si="69"/>
        <v>1614814</v>
      </c>
      <c r="O310" s="52">
        <f t="shared" si="69"/>
        <v>1614814</v>
      </c>
      <c r="P310" s="52">
        <f t="shared" si="69"/>
        <v>1614814</v>
      </c>
      <c r="Q310" s="52">
        <f t="shared" si="69"/>
        <v>1614814</v>
      </c>
      <c r="R310" s="52">
        <f t="shared" si="69"/>
        <v>1614814</v>
      </c>
      <c r="S310" s="52">
        <f t="shared" si="69"/>
        <v>1614814</v>
      </c>
      <c r="T310" s="52">
        <f t="shared" si="69"/>
        <v>1614814</v>
      </c>
      <c r="U310" s="52">
        <f t="shared" si="69"/>
        <v>1614814</v>
      </c>
      <c r="V310" s="52">
        <f t="shared" si="69"/>
        <v>1614814</v>
      </c>
      <c r="W310" s="52">
        <f t="shared" si="69"/>
        <v>1614814</v>
      </c>
      <c r="X310" s="52">
        <f t="shared" si="69"/>
        <v>1614814</v>
      </c>
      <c r="Y310" s="52">
        <f t="shared" si="69"/>
        <v>1614814</v>
      </c>
      <c r="Z310" s="52">
        <f t="shared" si="69"/>
        <v>1614814</v>
      </c>
      <c r="AA310" s="52">
        <f t="shared" si="69"/>
        <v>1614814</v>
      </c>
      <c r="AB310" s="52">
        <f t="shared" si="69"/>
        <v>1614814</v>
      </c>
      <c r="AC310" s="52">
        <f t="shared" si="69"/>
        <v>1614814</v>
      </c>
      <c r="AD310" s="52">
        <f t="shared" si="69"/>
        <v>1614814</v>
      </c>
      <c r="AE310" s="52">
        <f t="shared" si="69"/>
        <v>1614814</v>
      </c>
      <c r="AF310" s="52">
        <f t="shared" si="69"/>
        <v>1614814</v>
      </c>
      <c r="AG310" s="52">
        <f t="shared" si="69"/>
        <v>1614814</v>
      </c>
      <c r="AH310" s="52">
        <f t="shared" si="69"/>
        <v>1614814</v>
      </c>
      <c r="AI310" s="52">
        <f t="shared" si="69"/>
        <v>1614814</v>
      </c>
      <c r="AJ310" s="52">
        <f t="shared" si="69"/>
        <v>1614814</v>
      </c>
      <c r="AK310" s="52">
        <f t="shared" si="69"/>
        <v>1614814</v>
      </c>
      <c r="AL310" s="52">
        <f t="shared" si="69"/>
        <v>1614814</v>
      </c>
      <c r="AM310" s="52">
        <f t="shared" si="69"/>
        <v>1614814</v>
      </c>
      <c r="AN310" s="52">
        <f t="shared" si="69"/>
        <v>1614814</v>
      </c>
      <c r="AO310" s="52">
        <f t="shared" si="69"/>
        <v>1614814</v>
      </c>
    </row>
    <row r="311" spans="1:41" outlineLevel="1" x14ac:dyDescent="0.45">
      <c r="C311" s="17" t="s">
        <v>46</v>
      </c>
      <c r="D311" s="52">
        <f t="shared" ref="D311:AO311" si="70">D286</f>
        <v>4684656598.8050051</v>
      </c>
      <c r="E311" s="52">
        <f t="shared" si="70"/>
        <v>226424796.77616861</v>
      </c>
      <c r="F311" s="52">
        <f t="shared" si="70"/>
        <v>226424796.77616861</v>
      </c>
      <c r="G311" s="52">
        <f t="shared" si="70"/>
        <v>226424796.77616861</v>
      </c>
      <c r="H311" s="52">
        <f t="shared" si="70"/>
        <v>226424796.77616861</v>
      </c>
      <c r="I311" s="52">
        <f t="shared" si="70"/>
        <v>226424796.77616861</v>
      </c>
      <c r="J311" s="52">
        <f t="shared" si="70"/>
        <v>226424796.77616861</v>
      </c>
      <c r="K311" s="52">
        <f t="shared" si="70"/>
        <v>226424796.77616861</v>
      </c>
      <c r="L311" s="52">
        <f t="shared" si="70"/>
        <v>0</v>
      </c>
      <c r="M311" s="52">
        <f t="shared" si="70"/>
        <v>0</v>
      </c>
      <c r="N311" s="52">
        <f t="shared" si="70"/>
        <v>27753526.593696605</v>
      </c>
      <c r="O311" s="52">
        <f t="shared" si="70"/>
        <v>93946094.969992533</v>
      </c>
      <c r="P311" s="52">
        <f t="shared" si="70"/>
        <v>36290534.404008038</v>
      </c>
      <c r="Q311" s="52">
        <f t="shared" si="70"/>
        <v>51388464.084734321</v>
      </c>
      <c r="R311" s="52">
        <f t="shared" si="70"/>
        <v>32341145.14195469</v>
      </c>
      <c r="S311" s="52">
        <f t="shared" si="70"/>
        <v>0</v>
      </c>
      <c r="T311" s="52">
        <f t="shared" si="70"/>
        <v>0</v>
      </c>
      <c r="U311" s="52">
        <f t="shared" si="70"/>
        <v>0</v>
      </c>
      <c r="V311" s="52">
        <f t="shared" si="70"/>
        <v>0</v>
      </c>
      <c r="W311" s="52">
        <f t="shared" si="70"/>
        <v>0</v>
      </c>
      <c r="X311" s="52">
        <f t="shared" si="70"/>
        <v>665324676.96778083</v>
      </c>
      <c r="Y311" s="52">
        <f t="shared" si="70"/>
        <v>70521411.376563609</v>
      </c>
      <c r="Z311" s="52">
        <f t="shared" si="70"/>
        <v>48102453.365475118</v>
      </c>
      <c r="AA311" s="52">
        <f t="shared" si="70"/>
        <v>69045811.603755921</v>
      </c>
      <c r="AB311" s="52">
        <f t="shared" si="70"/>
        <v>44053777.182557493</v>
      </c>
      <c r="AC311" s="52">
        <f t="shared" si="70"/>
        <v>0</v>
      </c>
      <c r="AD311" s="52">
        <f t="shared" si="70"/>
        <v>0</v>
      </c>
      <c r="AE311" s="52">
        <f t="shared" si="70"/>
        <v>0</v>
      </c>
      <c r="AF311" s="52">
        <f t="shared" si="70"/>
        <v>0</v>
      </c>
      <c r="AG311" s="52">
        <f t="shared" si="70"/>
        <v>0</v>
      </c>
      <c r="AH311" s="52">
        <f t="shared" si="70"/>
        <v>12249591.283570495</v>
      </c>
      <c r="AI311" s="52">
        <f t="shared" si="70"/>
        <v>18793601.635631241</v>
      </c>
      <c r="AJ311" s="52">
        <f t="shared" si="70"/>
        <v>11466045.542113945</v>
      </c>
      <c r="AK311" s="52">
        <f t="shared" si="70"/>
        <v>16236257.724266939</v>
      </c>
      <c r="AL311" s="52">
        <f t="shared" si="70"/>
        <v>10218230.433135053</v>
      </c>
      <c r="AM311" s="52">
        <f t="shared" si="70"/>
        <v>0</v>
      </c>
      <c r="AN311" s="52">
        <f t="shared" si="70"/>
        <v>0</v>
      </c>
      <c r="AO311" s="52">
        <f t="shared" si="70"/>
        <v>0</v>
      </c>
    </row>
    <row r="312" spans="1:41" outlineLevel="1" x14ac:dyDescent="0.45"/>
    <row r="313" spans="1:41" ht="21" outlineLevel="1" x14ac:dyDescent="0.45">
      <c r="A313" s="19" t="s">
        <v>85</v>
      </c>
      <c r="C313" s="15"/>
      <c r="E313" s="44"/>
      <c r="F313" s="44"/>
      <c r="G313" s="44"/>
      <c r="H313" s="44"/>
      <c r="I313" s="44"/>
      <c r="J313" s="44"/>
      <c r="K313" s="44"/>
      <c r="L313" s="44"/>
    </row>
    <row r="314" spans="1:41" ht="18" outlineLevel="1" x14ac:dyDescent="0.45">
      <c r="B314" s="18" t="s">
        <v>5</v>
      </c>
      <c r="D314" s="4" t="s">
        <v>4</v>
      </c>
      <c r="E314" s="4" t="s">
        <v>7</v>
      </c>
      <c r="F314" s="4" t="s">
        <v>8</v>
      </c>
      <c r="G314" s="4" t="s">
        <v>9</v>
      </c>
      <c r="H314" s="4" t="s">
        <v>10</v>
      </c>
      <c r="I314" s="4" t="s">
        <v>11</v>
      </c>
      <c r="J314" s="4" t="s">
        <v>12</v>
      </c>
      <c r="K314" s="4" t="s">
        <v>13</v>
      </c>
      <c r="L314" s="4" t="s">
        <v>14</v>
      </c>
      <c r="M314" s="4" t="s">
        <v>15</v>
      </c>
      <c r="N314" s="4" t="s">
        <v>16</v>
      </c>
      <c r="O314" s="4" t="s">
        <v>17</v>
      </c>
      <c r="P314" s="4" t="s">
        <v>18</v>
      </c>
      <c r="Q314" s="4" t="s">
        <v>19</v>
      </c>
      <c r="R314" s="4" t="s">
        <v>20</v>
      </c>
      <c r="S314" s="4" t="s">
        <v>21</v>
      </c>
      <c r="T314" s="4" t="s">
        <v>22</v>
      </c>
      <c r="U314" s="4" t="s">
        <v>23</v>
      </c>
      <c r="V314" s="4" t="s">
        <v>24</v>
      </c>
      <c r="W314" s="4" t="s">
        <v>25</v>
      </c>
      <c r="X314" s="4" t="s">
        <v>26</v>
      </c>
      <c r="Y314" s="4" t="s">
        <v>27</v>
      </c>
      <c r="Z314" s="4" t="s">
        <v>28</v>
      </c>
      <c r="AA314" s="4" t="s">
        <v>29</v>
      </c>
      <c r="AB314" s="4" t="s">
        <v>30</v>
      </c>
      <c r="AC314" s="4" t="s">
        <v>31</v>
      </c>
      <c r="AD314" s="4" t="s">
        <v>32</v>
      </c>
      <c r="AE314" s="4" t="s">
        <v>33</v>
      </c>
      <c r="AF314" s="4" t="s">
        <v>34</v>
      </c>
      <c r="AG314" s="4" t="s">
        <v>35</v>
      </c>
      <c r="AH314" s="4" t="s">
        <v>36</v>
      </c>
      <c r="AI314" s="4" t="s">
        <v>37</v>
      </c>
      <c r="AJ314" s="4" t="s">
        <v>38</v>
      </c>
      <c r="AK314" s="4" t="s">
        <v>39</v>
      </c>
      <c r="AL314" s="4" t="s">
        <v>40</v>
      </c>
      <c r="AM314" s="4" t="s">
        <v>41</v>
      </c>
      <c r="AN314" s="4" t="s">
        <v>42</v>
      </c>
      <c r="AO314" s="4" t="s">
        <v>43</v>
      </c>
    </row>
    <row r="315" spans="1:41" outlineLevel="1" x14ac:dyDescent="0.45">
      <c r="C315" s="17" t="s">
        <v>44</v>
      </c>
      <c r="D315" s="15">
        <v>0</v>
      </c>
      <c r="E315" s="15">
        <v>1760000</v>
      </c>
      <c r="F315" s="15">
        <v>2640000</v>
      </c>
      <c r="G315" s="15">
        <v>3520000</v>
      </c>
      <c r="H315" s="15">
        <v>4400000</v>
      </c>
      <c r="I315" s="15">
        <v>5280000</v>
      </c>
      <c r="J315" s="15">
        <v>6160000</v>
      </c>
      <c r="K315" s="15">
        <v>7040000</v>
      </c>
      <c r="L315" s="15">
        <v>7920000</v>
      </c>
      <c r="M315" s="15">
        <v>7920000</v>
      </c>
      <c r="N315" s="15">
        <v>7920000</v>
      </c>
      <c r="O315" s="15">
        <v>7920000</v>
      </c>
      <c r="P315" s="15">
        <v>7920000</v>
      </c>
      <c r="Q315" s="15">
        <v>7920000</v>
      </c>
      <c r="R315" s="15">
        <v>7920000</v>
      </c>
      <c r="S315" s="15">
        <v>7920000</v>
      </c>
      <c r="T315" s="15">
        <v>7920000</v>
      </c>
      <c r="U315" s="15">
        <v>7920000</v>
      </c>
      <c r="V315" s="15">
        <v>7920000</v>
      </c>
      <c r="W315" s="15">
        <v>7920000</v>
      </c>
      <c r="X315" s="15">
        <v>7920000</v>
      </c>
      <c r="Y315" s="15">
        <v>7920000</v>
      </c>
      <c r="Z315" s="15">
        <v>7920000</v>
      </c>
      <c r="AA315" s="15">
        <v>7920000</v>
      </c>
      <c r="AB315" s="15">
        <v>7920000</v>
      </c>
      <c r="AC315" s="15">
        <v>7920000</v>
      </c>
      <c r="AD315" s="15">
        <v>7920000</v>
      </c>
      <c r="AE315" s="15">
        <v>7920000</v>
      </c>
      <c r="AF315" s="15">
        <v>7920000</v>
      </c>
      <c r="AG315" s="15">
        <v>7920000</v>
      </c>
      <c r="AH315" s="15">
        <v>7920000</v>
      </c>
      <c r="AI315" s="15">
        <v>7920000</v>
      </c>
      <c r="AJ315" s="15">
        <v>7920000</v>
      </c>
      <c r="AK315" s="15">
        <v>7920000</v>
      </c>
      <c r="AL315" s="15">
        <v>7920000</v>
      </c>
      <c r="AM315" s="15">
        <v>7920000</v>
      </c>
      <c r="AN315" s="15">
        <v>7920000</v>
      </c>
      <c r="AO315" s="15">
        <v>7920000</v>
      </c>
    </row>
    <row r="316" spans="1:41" outlineLevel="1" x14ac:dyDescent="0.45">
      <c r="C316" s="17" t="s">
        <v>45</v>
      </c>
      <c r="D316" s="15">
        <v>8814814</v>
      </c>
      <c r="E316" s="15">
        <v>7054814</v>
      </c>
      <c r="F316" s="15">
        <v>5294814</v>
      </c>
      <c r="G316" s="15">
        <v>2654814</v>
      </c>
      <c r="H316" s="15">
        <v>894814</v>
      </c>
      <c r="I316" s="15">
        <v>894814</v>
      </c>
      <c r="J316" s="15">
        <v>894814</v>
      </c>
      <c r="K316" s="15">
        <v>894814</v>
      </c>
      <c r="L316" s="15">
        <v>894814</v>
      </c>
      <c r="M316" s="15">
        <v>894814</v>
      </c>
      <c r="N316" s="15">
        <v>894814</v>
      </c>
      <c r="O316" s="15">
        <v>894814</v>
      </c>
      <c r="P316" s="15">
        <v>894814</v>
      </c>
      <c r="Q316" s="15">
        <v>894814</v>
      </c>
      <c r="R316" s="15">
        <v>894814</v>
      </c>
      <c r="S316" s="15">
        <v>894814</v>
      </c>
      <c r="T316" s="15">
        <v>894814</v>
      </c>
      <c r="U316" s="15">
        <v>894814</v>
      </c>
      <c r="V316" s="15">
        <v>894814</v>
      </c>
      <c r="W316" s="15">
        <v>894814</v>
      </c>
      <c r="X316" s="15">
        <v>894814</v>
      </c>
      <c r="Y316" s="15">
        <v>894814</v>
      </c>
      <c r="Z316" s="15">
        <v>894814</v>
      </c>
      <c r="AA316" s="15">
        <v>894814</v>
      </c>
      <c r="AB316" s="15">
        <v>894814</v>
      </c>
      <c r="AC316" s="15">
        <v>894814</v>
      </c>
      <c r="AD316" s="15">
        <v>894814</v>
      </c>
      <c r="AE316" s="15">
        <v>894814</v>
      </c>
      <c r="AF316" s="15">
        <v>894814</v>
      </c>
      <c r="AG316" s="15">
        <v>894814</v>
      </c>
      <c r="AH316" s="15">
        <v>894814</v>
      </c>
      <c r="AI316" s="15">
        <v>894814</v>
      </c>
      <c r="AJ316" s="15">
        <v>894814</v>
      </c>
      <c r="AK316" s="15">
        <v>894814</v>
      </c>
      <c r="AL316" s="15">
        <v>894814</v>
      </c>
      <c r="AM316" s="15">
        <v>894814</v>
      </c>
      <c r="AN316" s="15">
        <v>894814</v>
      </c>
      <c r="AO316" s="15">
        <v>894814</v>
      </c>
    </row>
    <row r="317" spans="1:41" outlineLevel="1" x14ac:dyDescent="0.45">
      <c r="C317" s="17" t="s">
        <v>46</v>
      </c>
      <c r="D317" s="15">
        <v>4390423558.5769701</v>
      </c>
      <c r="E317" s="15">
        <v>261840641.70625716</v>
      </c>
      <c r="F317" s="15">
        <v>261840641.70625716</v>
      </c>
      <c r="G317" s="15">
        <v>261840641.70625716</v>
      </c>
      <c r="H317" s="15">
        <v>261840641.70625716</v>
      </c>
      <c r="I317" s="15">
        <v>261840641.70625716</v>
      </c>
      <c r="J317" s="15">
        <v>261840641.70625716</v>
      </c>
      <c r="K317" s="15">
        <v>261840641.70625716</v>
      </c>
      <c r="L317" s="15">
        <v>0</v>
      </c>
      <c r="M317" s="15">
        <v>0</v>
      </c>
      <c r="N317" s="15">
        <v>31718316.107081838</v>
      </c>
      <c r="O317" s="15">
        <v>105685640.80125296</v>
      </c>
      <c r="P317" s="15">
        <v>39919587.84440884</v>
      </c>
      <c r="Q317" s="15">
        <v>56527310.493207753</v>
      </c>
      <c r="R317" s="15">
        <v>35575259.656150155</v>
      </c>
      <c r="S317" s="15">
        <v>0</v>
      </c>
      <c r="T317" s="15">
        <v>0</v>
      </c>
      <c r="U317" s="15">
        <v>0</v>
      </c>
      <c r="V317" s="15">
        <v>0</v>
      </c>
      <c r="W317" s="15">
        <v>0</v>
      </c>
      <c r="X317" s="15">
        <v>829716233.8667444</v>
      </c>
      <c r="Y317" s="15">
        <v>79785902.864794478</v>
      </c>
      <c r="Z317" s="15">
        <v>54283405.635534212</v>
      </c>
      <c r="AA317" s="15">
        <v>77937917.996306792</v>
      </c>
      <c r="AB317" s="15">
        <v>49740004.379794627</v>
      </c>
      <c r="AC317" s="15">
        <v>0</v>
      </c>
      <c r="AD317" s="15">
        <v>0</v>
      </c>
      <c r="AE317" s="15">
        <v>0</v>
      </c>
      <c r="AF317" s="15">
        <v>0</v>
      </c>
      <c r="AG317" s="15">
        <v>0</v>
      </c>
      <c r="AH317" s="15">
        <v>13999532.895509135</v>
      </c>
      <c r="AI317" s="15">
        <v>20949906.786936261</v>
      </c>
      <c r="AJ317" s="15">
        <v>12612650.09632534</v>
      </c>
      <c r="AK317" s="15">
        <v>17859883.496693633</v>
      </c>
      <c r="AL317" s="15">
        <v>11240053.476448558</v>
      </c>
      <c r="AM317" s="15">
        <v>0</v>
      </c>
      <c r="AN317" s="15">
        <v>0</v>
      </c>
      <c r="AO317" s="15">
        <v>0</v>
      </c>
    </row>
    <row r="318" spans="1:41" outlineLevel="1" x14ac:dyDescent="0.45">
      <c r="E318" s="22"/>
    </row>
    <row r="319" spans="1:41" ht="18" outlineLevel="1" x14ac:dyDescent="0.45">
      <c r="B319" s="18" t="s">
        <v>6</v>
      </c>
      <c r="D319" s="4" t="s">
        <v>4</v>
      </c>
      <c r="E319" s="4" t="s">
        <v>7</v>
      </c>
      <c r="F319" s="4" t="s">
        <v>8</v>
      </c>
      <c r="G319" s="4" t="s">
        <v>9</v>
      </c>
      <c r="H319" s="4" t="s">
        <v>10</v>
      </c>
      <c r="I319" s="4" t="s">
        <v>11</v>
      </c>
      <c r="J319" s="4" t="s">
        <v>12</v>
      </c>
      <c r="K319" s="4" t="s">
        <v>13</v>
      </c>
      <c r="L319" s="4" t="s">
        <v>14</v>
      </c>
      <c r="M319" s="4" t="s">
        <v>15</v>
      </c>
      <c r="N319" s="4" t="s">
        <v>16</v>
      </c>
      <c r="O319" s="4" t="s">
        <v>17</v>
      </c>
      <c r="P319" s="4" t="s">
        <v>18</v>
      </c>
      <c r="Q319" s="4" t="s">
        <v>19</v>
      </c>
      <c r="R319" s="4" t="s">
        <v>20</v>
      </c>
      <c r="S319" s="4" t="s">
        <v>21</v>
      </c>
      <c r="T319" s="4" t="s">
        <v>22</v>
      </c>
      <c r="U319" s="4" t="s">
        <v>23</v>
      </c>
      <c r="V319" s="4" t="s">
        <v>24</v>
      </c>
      <c r="W319" s="4" t="s">
        <v>25</v>
      </c>
      <c r="X319" s="4" t="s">
        <v>26</v>
      </c>
      <c r="Y319" s="4" t="s">
        <v>27</v>
      </c>
      <c r="Z319" s="4" t="s">
        <v>28</v>
      </c>
      <c r="AA319" s="4" t="s">
        <v>29</v>
      </c>
      <c r="AB319" s="4" t="s">
        <v>30</v>
      </c>
      <c r="AC319" s="4" t="s">
        <v>31</v>
      </c>
      <c r="AD319" s="4" t="s">
        <v>32</v>
      </c>
      <c r="AE319" s="4" t="s">
        <v>33</v>
      </c>
      <c r="AF319" s="4" t="s">
        <v>34</v>
      </c>
      <c r="AG319" s="4" t="s">
        <v>35</v>
      </c>
      <c r="AH319" s="4" t="s">
        <v>36</v>
      </c>
      <c r="AI319" s="4" t="s">
        <v>37</v>
      </c>
      <c r="AJ319" s="4" t="s">
        <v>38</v>
      </c>
      <c r="AK319" s="4" t="s">
        <v>39</v>
      </c>
      <c r="AL319" s="4" t="s">
        <v>40</v>
      </c>
      <c r="AM319" s="4" t="s">
        <v>41</v>
      </c>
      <c r="AN319" s="4" t="s">
        <v>42</v>
      </c>
      <c r="AO319" s="4" t="s">
        <v>43</v>
      </c>
    </row>
    <row r="320" spans="1:41" outlineLevel="1" x14ac:dyDescent="0.45">
      <c r="C320" s="17" t="s">
        <v>44</v>
      </c>
      <c r="D320" s="15">
        <v>0</v>
      </c>
      <c r="E320" s="15">
        <v>1760000</v>
      </c>
      <c r="F320" s="15">
        <v>2640000</v>
      </c>
      <c r="G320" s="15">
        <v>3520000</v>
      </c>
      <c r="H320" s="15">
        <v>4400000</v>
      </c>
      <c r="I320" s="15">
        <v>5280000</v>
      </c>
      <c r="J320" s="15">
        <v>6160000</v>
      </c>
      <c r="K320" s="15">
        <v>7040000</v>
      </c>
      <c r="L320" s="15">
        <v>7920000</v>
      </c>
      <c r="M320" s="15">
        <v>7920000</v>
      </c>
      <c r="N320" s="15">
        <v>7920000</v>
      </c>
      <c r="O320" s="15">
        <v>7920000</v>
      </c>
      <c r="P320" s="15">
        <v>7920000</v>
      </c>
      <c r="Q320" s="15">
        <v>7920000</v>
      </c>
      <c r="R320" s="15">
        <v>7920000</v>
      </c>
      <c r="S320" s="15">
        <v>7920000</v>
      </c>
      <c r="T320" s="15">
        <v>7920000</v>
      </c>
      <c r="U320" s="15">
        <v>7920000</v>
      </c>
      <c r="V320" s="15">
        <v>7920000</v>
      </c>
      <c r="W320" s="15">
        <v>7920000</v>
      </c>
      <c r="X320" s="15">
        <v>7920000</v>
      </c>
      <c r="Y320" s="15">
        <v>7920000</v>
      </c>
      <c r="Z320" s="15">
        <v>7920000</v>
      </c>
      <c r="AA320" s="15">
        <v>7920000</v>
      </c>
      <c r="AB320" s="15">
        <v>7920000</v>
      </c>
      <c r="AC320" s="15">
        <v>7920000</v>
      </c>
      <c r="AD320" s="15">
        <v>7920000</v>
      </c>
      <c r="AE320" s="15">
        <v>7920000</v>
      </c>
      <c r="AF320" s="15">
        <v>7920000</v>
      </c>
      <c r="AG320" s="15">
        <v>7920000</v>
      </c>
      <c r="AH320" s="15">
        <v>7920000</v>
      </c>
      <c r="AI320" s="15">
        <v>7920000</v>
      </c>
      <c r="AJ320" s="15">
        <v>7920000</v>
      </c>
      <c r="AK320" s="15">
        <v>7920000</v>
      </c>
      <c r="AL320" s="15">
        <v>7920000</v>
      </c>
      <c r="AM320" s="15">
        <v>7920000</v>
      </c>
      <c r="AN320" s="15">
        <v>7920000</v>
      </c>
      <c r="AO320" s="15">
        <v>7920000</v>
      </c>
    </row>
    <row r="321" spans="3:41" outlineLevel="1" x14ac:dyDescent="0.45">
      <c r="C321" s="17" t="s">
        <v>45</v>
      </c>
      <c r="D321" s="15">
        <v>8814814</v>
      </c>
      <c r="E321" s="15">
        <v>7054814</v>
      </c>
      <c r="F321" s="15">
        <v>5294814</v>
      </c>
      <c r="G321" s="15">
        <v>2654814</v>
      </c>
      <c r="H321" s="15">
        <v>894814</v>
      </c>
      <c r="I321" s="15">
        <v>894814</v>
      </c>
      <c r="J321" s="15">
        <v>894814</v>
      </c>
      <c r="K321" s="15">
        <v>894814</v>
      </c>
      <c r="L321" s="15">
        <v>894814</v>
      </c>
      <c r="M321" s="15">
        <v>894814</v>
      </c>
      <c r="N321" s="15">
        <v>894814</v>
      </c>
      <c r="O321" s="15">
        <v>894814</v>
      </c>
      <c r="P321" s="15">
        <v>894814</v>
      </c>
      <c r="Q321" s="15">
        <v>894814</v>
      </c>
      <c r="R321" s="15">
        <v>894814</v>
      </c>
      <c r="S321" s="15">
        <v>894814</v>
      </c>
      <c r="T321" s="15">
        <v>894814</v>
      </c>
      <c r="U321" s="15">
        <v>894814</v>
      </c>
      <c r="V321" s="15">
        <v>894814</v>
      </c>
      <c r="W321" s="15">
        <v>894814</v>
      </c>
      <c r="X321" s="15">
        <v>894814</v>
      </c>
      <c r="Y321" s="15">
        <v>894814</v>
      </c>
      <c r="Z321" s="15">
        <v>894814</v>
      </c>
      <c r="AA321" s="15">
        <v>894814</v>
      </c>
      <c r="AB321" s="15">
        <v>894814</v>
      </c>
      <c r="AC321" s="15">
        <v>894814</v>
      </c>
      <c r="AD321" s="15">
        <v>894814</v>
      </c>
      <c r="AE321" s="15">
        <v>894814</v>
      </c>
      <c r="AF321" s="15">
        <v>894814</v>
      </c>
      <c r="AG321" s="15">
        <v>894814</v>
      </c>
      <c r="AH321" s="15">
        <v>894814</v>
      </c>
      <c r="AI321" s="15">
        <v>894814</v>
      </c>
      <c r="AJ321" s="15">
        <v>894814</v>
      </c>
      <c r="AK321" s="15">
        <v>894814</v>
      </c>
      <c r="AL321" s="15">
        <v>894814</v>
      </c>
      <c r="AM321" s="15">
        <v>894814</v>
      </c>
      <c r="AN321" s="15">
        <v>894814</v>
      </c>
      <c r="AO321" s="15">
        <v>894814</v>
      </c>
    </row>
    <row r="322" spans="3:41" outlineLevel="1" x14ac:dyDescent="0.45">
      <c r="C322" s="17" t="s">
        <v>46</v>
      </c>
      <c r="D322" s="15">
        <v>6036846932.8273249</v>
      </c>
      <c r="E322" s="15">
        <v>261840641.70625716</v>
      </c>
      <c r="F322" s="15">
        <v>261840641.70625716</v>
      </c>
      <c r="G322" s="15">
        <v>261840641.70625716</v>
      </c>
      <c r="H322" s="15">
        <v>261840641.70625716</v>
      </c>
      <c r="I322" s="15">
        <v>261840641.70625716</v>
      </c>
      <c r="J322" s="15">
        <v>261840641.70625716</v>
      </c>
      <c r="K322" s="15">
        <v>261840641.70625716</v>
      </c>
      <c r="L322" s="15">
        <v>0</v>
      </c>
      <c r="M322" s="15">
        <v>0</v>
      </c>
      <c r="N322" s="15">
        <v>31718316.107081838</v>
      </c>
      <c r="O322" s="15">
        <v>105685640.80125296</v>
      </c>
      <c r="P322" s="15">
        <v>39919587.84440884</v>
      </c>
      <c r="Q322" s="15">
        <v>56527310.493207753</v>
      </c>
      <c r="R322" s="15">
        <v>35575259.656150155</v>
      </c>
      <c r="S322" s="15">
        <v>0</v>
      </c>
      <c r="T322" s="15">
        <v>0</v>
      </c>
      <c r="U322" s="15">
        <v>0</v>
      </c>
      <c r="V322" s="15">
        <v>0</v>
      </c>
      <c r="W322" s="15">
        <v>0</v>
      </c>
      <c r="X322" s="15">
        <v>829716233.8667444</v>
      </c>
      <c r="Y322" s="15">
        <v>79785902.864794478</v>
      </c>
      <c r="Z322" s="15">
        <v>54283405.635534212</v>
      </c>
      <c r="AA322" s="15">
        <v>77937917.996306792</v>
      </c>
      <c r="AB322" s="15">
        <v>49740004.379794627</v>
      </c>
      <c r="AC322" s="15">
        <v>0</v>
      </c>
      <c r="AD322" s="15">
        <v>0</v>
      </c>
      <c r="AE322" s="15">
        <v>0</v>
      </c>
      <c r="AF322" s="15">
        <v>0</v>
      </c>
      <c r="AG322" s="15">
        <v>0</v>
      </c>
      <c r="AH322" s="15">
        <v>13999532.895509135</v>
      </c>
      <c r="AI322" s="15">
        <v>20949906.786936261</v>
      </c>
      <c r="AJ322" s="15">
        <v>12612650.09632534</v>
      </c>
      <c r="AK322" s="15">
        <v>17859883.496693633</v>
      </c>
      <c r="AL322" s="15">
        <v>11240053.476448558</v>
      </c>
      <c r="AM322" s="15">
        <v>0</v>
      </c>
      <c r="AN322" s="15">
        <v>0</v>
      </c>
      <c r="AO322" s="15">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Terms and Conditions</vt:lpstr>
      <vt:lpstr>Fibre shortfall</vt:lpstr>
      <vt:lpstr>INPUTS&gt;&gt;</vt:lpstr>
      <vt:lpstr>General inputs</vt:lpstr>
      <vt:lpstr>RAB calc - 200k tranches</vt:lpstr>
      <vt:lpstr>deployment_bands</vt:lpstr>
      <vt:lpstr>NPV_central</vt:lpstr>
      <vt:lpstr>NPV_high</vt:lpstr>
      <vt:lpstr>NPV_low</vt:lpstr>
      <vt:lpstr>switchoff_year</vt:lpstr>
      <vt:lpstr>total_lines</vt:lpstr>
      <vt:lpstr>wacc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2020-08-11T10:10:51Z</dcterms:created>
  <dcterms:modified xsi:type="dcterms:W3CDTF">2020-08-11T10:12:19Z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iteId">
    <vt:lpwstr>0af648de-310c-4068-8ae4-f9418bae24cc</vt:lpwstr>
  </property>
  <property fmtid="{D5CDD505-2E9C-101B-9397-08002B2CF9AE}" pid="4" name="MSIP_Label_5a50d26f-5c2c-4137-8396-1b24eb24286c_Owner">
    <vt:lpwstr>Jack.Procter-Blain@ofcom.org.uk</vt:lpwstr>
  </property>
  <property fmtid="{D5CDD505-2E9C-101B-9397-08002B2CF9AE}" pid="5" name="MSIP_Label_5a50d26f-5c2c-4137-8396-1b24eb24286c_SetDate">
    <vt:lpwstr>2020-08-11T10:12:19.5688826Z</vt:lpwstr>
  </property>
  <property fmtid="{D5CDD505-2E9C-101B-9397-08002B2CF9AE}" pid="6" name="MSIP_Label_5a50d26f-5c2c-4137-8396-1b24eb24286c_Name">
    <vt:lpwstr>Protected</vt:lpwstr>
  </property>
  <property fmtid="{D5CDD505-2E9C-101B-9397-08002B2CF9AE}" pid="7" name="MSIP_Label_5a50d26f-5c2c-4137-8396-1b24eb24286c_Application">
    <vt:lpwstr>Microsoft Azure Information Protection</vt:lpwstr>
  </property>
  <property fmtid="{D5CDD505-2E9C-101B-9397-08002B2CF9AE}" pid="8" name="MSIP_Label_5a50d26f-5c2c-4137-8396-1b24eb24286c_ActionId">
    <vt:lpwstr>80964f3b-32da-45e3-8e12-e2ebc1805c83</vt:lpwstr>
  </property>
  <property fmtid="{D5CDD505-2E9C-101B-9397-08002B2CF9AE}" pid="9" name="MSIP_Label_5a50d26f-5c2c-4137-8396-1b24eb24286c_Extended_MSFT_Method">
    <vt:lpwstr>Manual</vt:lpwstr>
  </property>
  <property fmtid="{D5CDD505-2E9C-101B-9397-08002B2CF9AE}" pid="10" name="Sensitivity">
    <vt:lpwstr>Protected</vt:lpwstr>
  </property>
</Properties>
</file>